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826" firstSheet="3" activeTab="16"/>
  </bookViews>
  <sheets>
    <sheet name="DEZ" sheetId="1" r:id="rId1"/>
    <sheet name=" janeiro" sheetId="2" r:id="rId2"/>
    <sheet name=" fevereiro" sheetId="3" r:id="rId3"/>
    <sheet name=" março" sheetId="4" r:id="rId4"/>
    <sheet name="abril" sheetId="5" r:id="rId5"/>
    <sheet name=" 1 quadrimestre" sheetId="6" r:id="rId6"/>
    <sheet name="MAIO" sheetId="7" r:id="rId7"/>
    <sheet name="JUNHO" sheetId="8" r:id="rId8"/>
    <sheet name="julho" sheetId="9" r:id="rId9"/>
    <sheet name="agosto" sheetId="10" r:id="rId10"/>
    <sheet name="2 quadrimestre " sheetId="11" r:id="rId11"/>
    <sheet name="setembro" sheetId="12" r:id="rId12"/>
    <sheet name="OUTUBRO" sheetId="13" r:id="rId13"/>
    <sheet name="novembro" sheetId="14" r:id="rId14"/>
    <sheet name="Dezembro" sheetId="15" r:id="rId15"/>
    <sheet name="3 quadrimestre" sheetId="16" r:id="rId16"/>
    <sheet name="anual" sheetId="17" r:id="rId17"/>
  </sheets>
  <definedNames>
    <definedName name="_xlnm.Print_Area" localSheetId="5">' 1 quadrimestre'!$A$1:$G$75</definedName>
    <definedName name="_xlnm.Print_Area" localSheetId="2">' fevereiro'!$A$1:$G$70</definedName>
    <definedName name="_xlnm.Print_Area" localSheetId="1">' janeiro'!$A$1:$G$72</definedName>
    <definedName name="_xlnm.Print_Area" localSheetId="3">' março'!$A$1:$G$71</definedName>
    <definedName name="_xlnm.Print_Area" localSheetId="10">'2 quadrimestre '!$A$1:$G$74</definedName>
    <definedName name="_xlnm.Print_Area" localSheetId="15">'3 quadrimestre'!$A$1:$G$87</definedName>
    <definedName name="_xlnm.Print_Area" localSheetId="4">'abril'!$A$1:$G$75</definedName>
    <definedName name="_xlnm.Print_Area" localSheetId="9">'agosto'!$A$1:$G$75</definedName>
    <definedName name="_xlnm.Print_Area" localSheetId="16">'anual'!$A$1:$G$107</definedName>
    <definedName name="_xlnm.Print_Area" localSheetId="0">'DEZ'!$A$1:$G$74</definedName>
    <definedName name="_xlnm.Print_Area" localSheetId="14">'Dezembro'!$A$1:$G$77</definedName>
    <definedName name="_xlnm.Print_Area" localSheetId="8">'julho'!$A$1:$G$75</definedName>
    <definedName name="_xlnm.Print_Area" localSheetId="7">'JUNHO'!$A$1:$G$75</definedName>
    <definedName name="_xlnm.Print_Area" localSheetId="6">'MAIO'!$A$1:$G$74</definedName>
    <definedName name="_xlnm.Print_Area" localSheetId="13">'novembro'!$A$1:$G$76</definedName>
    <definedName name="_xlnm.Print_Area" localSheetId="12">'OUTUBRO'!$A$1:$G$76</definedName>
    <definedName name="_xlnm.Print_Area" localSheetId="11">'setembro'!$A$1:$G$76</definedName>
  </definedNames>
  <calcPr fullCalcOnLoad="1"/>
</workbook>
</file>

<file path=xl/sharedStrings.xml><?xml version="1.0" encoding="utf-8"?>
<sst xmlns="http://schemas.openxmlformats.org/spreadsheetml/2006/main" count="1208" uniqueCount="131">
  <si>
    <t>TOTAL</t>
  </si>
  <si>
    <t>DEMONSTRATIVO INTEGRAL DAS RECEITAS E DESPESAS</t>
  </si>
  <si>
    <t>DOCUMENTO</t>
  </si>
  <si>
    <t xml:space="preserve">DATA </t>
  </si>
  <si>
    <t xml:space="preserve">VIGÊNCIA </t>
  </si>
  <si>
    <t>VALOR - R$</t>
  </si>
  <si>
    <t>DEMOSNTRATIVO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</si>
  <si>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</si>
  <si>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</si>
  <si>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</si>
  <si>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</si>
  <si>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</si>
  <si>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EXERCICIO ANTERIOR</t>
  </si>
  <si>
    <t>(B) REPASSES PÚBLICOS NO EXERCÍCIO</t>
  </si>
  <si>
    <t>(C)RECEITAS COM APLICAÇÕES FINANCEIRAS DOS REPASSES PÚBLICOS</t>
  </si>
  <si>
    <t>(D) OUTRAS RECEITAS DECORRENTES DA EXECUÇÃO DO AJUSTE (3)</t>
  </si>
  <si>
    <t>(F) RECURSOS PRÓPRIOS DA ORGANIZAÇÃO NÃO GOVERNAMENTAL</t>
  </si>
  <si>
    <t>(G) TOTAL DE RECUSOS DISPONÍVEIS NO EXERCÍCIO (E+F)</t>
  </si>
  <si>
    <t>DEMONSTRATIVO DAS DESPESAS INCORRIDAS NO EXERCÍCIO</t>
  </si>
  <si>
    <t>CATEGORIA OU FINALIDADE DA DESPESA (8)</t>
  </si>
  <si>
    <t xml:space="preserve">DESPESAS CONTABILIZADAS NESTE EXERCÍCIO (R$) </t>
  </si>
  <si>
    <t>DESPESAS CONTABILIZADAS NESTE EXERCÍCIO E PAGAS NESTE EXERCÍCIO (R$) (I)</t>
  </si>
  <si>
    <t xml:space="preserve">DESPESAS CONTABILIZADAS NESTE EXERCÍCIO A PAGAR EM EXERCÍCIOS SEGUINTES (R$) </t>
  </si>
  <si>
    <t>DEMONSTRATIVO DO SALDO FINANCEIRO DO EXERCÍCIO</t>
  </si>
  <si>
    <t>(G) TOTAL DE RECURSOS DISPONÍVEL NO EXERCÍCIO</t>
  </si>
  <si>
    <t>(J) DESPESAS PAGAS NO EXERCÍCIO (H+I)</t>
  </si>
  <si>
    <t>(K) RECURSO PÚBLICO NÃO APLICADO [E-(J-F)]</t>
  </si>
  <si>
    <t>(L) VALOR DEVOLVIDO AO ORGÃO PÚBLICO</t>
  </si>
  <si>
    <t>(M) VALOR AUTORIZADO PARA APLICAÇÃO NO EXERCÍCIO SEGUINTE (K-L)</t>
  </si>
  <si>
    <t>(E) TOTAL DE RECURSOS PÚBLICOS (A+B+C+D)</t>
  </si>
  <si>
    <t>ENTIDADE CONVENIADA:  Associação de Educação Terapêutica Amarati</t>
  </si>
  <si>
    <t>CNPJ: 51.910.578/0001-16</t>
  </si>
  <si>
    <t>Presidente</t>
  </si>
  <si>
    <t>ÓRGÃO PÚBLICO CONVENENTE:  Prefeitura Municipal de Jundiaí (SMS)</t>
  </si>
  <si>
    <t xml:space="preserve">OBJETO DO CONVÊNIO: Execução pela CONVENIADA de serviços de sua especialidade, conforme estatutos sociais, que consistem no atendimento aos portadores de deficiências e/ou pacientes encaminhados pela rede básica de saúde do Município, bem como a continuidade da assistência já prestada a saber: Ações básicas em odontologia, Proc. Especializados por Profissionais de Nível Superior, Fisioterapia, Terapias Especializadas. </t>
  </si>
  <si>
    <t>Declaro(amos), na qualidade de responsável pela entidade supra epigrafada, sob as penas da Lei, que a despesa relacionada comprova a exata aplicação dos recursos recebidos para os fins indicados, conforme programa de trabalho, proposto ao Órgão Público Convenente.</t>
  </si>
  <si>
    <t>ALIMENTACAO</t>
  </si>
  <si>
    <t>SALARIOS</t>
  </si>
  <si>
    <t>CESTA BÁSICA</t>
  </si>
  <si>
    <t>FGTS</t>
  </si>
  <si>
    <t>13 SALARIO/ENCARGOS</t>
  </si>
  <si>
    <t>FERIAS/ENCARGOS</t>
  </si>
  <si>
    <t>SERVIÇOS DE SEGURANÇA</t>
  </si>
  <si>
    <t>MANUTENÇÃO CADEIRAS/ÓRTESE</t>
  </si>
  <si>
    <t>SUPORTE DE PROGRAMAS</t>
  </si>
  <si>
    <t>ASSESSORIA</t>
  </si>
  <si>
    <t>ENERGIA ELETRICA</t>
  </si>
  <si>
    <t>TELEFONES</t>
  </si>
  <si>
    <t>GÁS</t>
  </si>
  <si>
    <t>INTERNET</t>
  </si>
  <si>
    <t>DESPESAS CONTABILIZADAS EM EXERCÍCIOS ANTERIORES E PAGAS NESTE EXERCÍCIO (R$) (H)</t>
  </si>
  <si>
    <t>SERVIÇOS MANUT EQUIPAMENTOS</t>
  </si>
  <si>
    <t>ASSIST. MEDICA E ODONTOLOGICA</t>
  </si>
  <si>
    <t>RESPONSÁVEL (EIS) PELA ENTIDADE: Jonathas Augusto Busanelli</t>
  </si>
  <si>
    <t>Jonathas Augusto Busanelli</t>
  </si>
  <si>
    <t>SEGURO DE VIDA</t>
  </si>
  <si>
    <t>CPF: 227.141.258-75</t>
  </si>
  <si>
    <t>TOTAL DE DESPESAS PAGAS NESTE EXERCÍCIO (R$)</t>
  </si>
  <si>
    <t>Convênio 03/2018</t>
  </si>
  <si>
    <t>24 meses</t>
  </si>
  <si>
    <t>Termo Aditivo I</t>
  </si>
  <si>
    <t>Termo Aditivo II</t>
  </si>
  <si>
    <t>ORIGEM DOS RECURSOS (4): MUNICIPAL</t>
  </si>
  <si>
    <t>ORIGEM DOS RECURSOS:  MUNICIPAL</t>
  </si>
  <si>
    <t>MARÇO</t>
  </si>
  <si>
    <t>MATERIAIS</t>
  </si>
  <si>
    <t>abril</t>
  </si>
  <si>
    <t>maio</t>
  </si>
  <si>
    <t>SERVIÇOS TÉCNICOS</t>
  </si>
  <si>
    <t>julho</t>
  </si>
  <si>
    <t>JUNHO</t>
  </si>
  <si>
    <t>ANEXO RP 12 - REPASSES AO TERCEIRO SETOR</t>
  </si>
  <si>
    <t>Termo Aditivo III</t>
  </si>
  <si>
    <t>Termo Aditivo IV</t>
  </si>
  <si>
    <t>Jundiaí, 30 de dezembro de 2020</t>
  </si>
  <si>
    <t>EXERCÍCIO: DEZEMBRO/2020</t>
  </si>
  <si>
    <t>DEZ</t>
  </si>
  <si>
    <t>NOV</t>
  </si>
  <si>
    <t>Termo Aditivo V</t>
  </si>
  <si>
    <t>O(s) signatário(s), na qualidade de representante(s) legal da Associação de Educação Terapêutica Amarati vem indicar, na forma abaixo detalhada as despesas incorridas e pagas no exercício dezembro/2020 bem como as despesas a pagar no exercício seguinte.</t>
  </si>
  <si>
    <t>EXERCÍCIO: JANEIRO/2021</t>
  </si>
  <si>
    <t>RESPONSÁVEL (EIS) PELA ENTIDADE: Cássio Marcelo Cubero</t>
  </si>
  <si>
    <t>CPF: 068.869.858-17</t>
  </si>
  <si>
    <t>O(s) signatário(s), na qualidade de representante(s) legal da Associação de Educação Terapêutica Amarati vem indicar, na forma abaixo detalhada as despesas incorridas e pagas no exercício janeiro/2021 bem como as despesas a pagar no exercício seguinte.</t>
  </si>
  <si>
    <t>Cássio Marcelo Cubero</t>
  </si>
  <si>
    <t>Jundiaí 26 de abril de 2021</t>
  </si>
  <si>
    <t>EXERCÍCIO: FEVEREIRO/2021</t>
  </si>
  <si>
    <t>O(s) signatário(s), na qualidade de representante(s) legal da Associação de Educação Terapêutica Amarati vem indicar, na forma abaixo detalhada as despesas incorridas e pagas no exercício Fevereiro/2021 bem como as despesas a pagar no exercício seguinte.</t>
  </si>
  <si>
    <t>jan</t>
  </si>
  <si>
    <t>fev</t>
  </si>
  <si>
    <t>dez</t>
  </si>
  <si>
    <t>EXERCÍCIO: MARÇO/2021</t>
  </si>
  <si>
    <t>FEV</t>
  </si>
  <si>
    <t>O(s) signatário(s), na qualidade de representante(s) legal da Associação de Educação Terapêutica Amarati vem indicar, na forma abaixo detalhada as despesas incorridas e pagas no exercício MARÇO/2021 bem como as despesas a pagar no exercício seguinte.</t>
  </si>
  <si>
    <t>março</t>
  </si>
  <si>
    <t>EXERCÍCIO: ABRIL/2021</t>
  </si>
  <si>
    <t>O(s) signatário(s), na qualidade de representante(s) legal da Associação de Educação Terapêutica Amarati vem indicar, na forma abaixo detalhada as despesas incorridas e pagas no exercício ABRIL/2021 bem como as despesas a pagar no exercício seguinte.</t>
  </si>
  <si>
    <t>Jundiaí 28 de maio de 2021</t>
  </si>
  <si>
    <t>EXERCÍCIO: 1º quarimestre</t>
  </si>
  <si>
    <t>O(s) signatário(s), na qualidade de representante(s) legal da Associação de Educação Terapêutica Amarati vem indicar, na forma abaixo detalhada as despesas incorridas e pagas no exercício 1º quadrimestre de de 2021 bem como as despesas a pagar no exercício seguinte.</t>
  </si>
  <si>
    <t>Jundiaí, 28 de maio de 2021</t>
  </si>
  <si>
    <t>EXERCÍCIO: Maio/2021</t>
  </si>
  <si>
    <t>O(s) signatário(s), na qualidade de representante(s) legal da Associação de Educação Terapêutica Amarati vem indicar, na forma abaixo detalhada as despesas incorridas e pagas no exercício Maio/2021 bem como as despesas a pagar no exercício seguinte.</t>
  </si>
  <si>
    <t>Jundiaí 25 de junho de 2021</t>
  </si>
  <si>
    <t>EXERCÍCIO: Junho/2021</t>
  </si>
  <si>
    <t>O(s) signatário(s), na qualidade de representante(s) legal da Associação de Educação Terapêutica Amarati vem indicar, na forma abaixo detalhada as despesas incorridas e pagas no exercício Junho/2021 bem como as despesas a pagar no exercício seguinte.</t>
  </si>
  <si>
    <t>Jundiaí 30 de julho de 2021</t>
  </si>
  <si>
    <t>EXERCÍCIO: julho/2021</t>
  </si>
  <si>
    <t>O(s) signatário(s), na qualidade de representante(s) legal da Associação de Educação Terapêutica Amarati vem indicar, na forma abaixo detalhada as despesas incorridas e pagas no exercício julho/2021 bem como as despesas a pagar no exercício seguinte.</t>
  </si>
  <si>
    <t>Jundiaí 09 de setembro de 2021.</t>
  </si>
  <si>
    <t>EXERCÍCIO: agosto/2021</t>
  </si>
  <si>
    <t>O(s) signatário(s), na qualidade de representante(s) legal da Associação de Educação Terapêutica Amarati vem indicar, na forma abaixo detalhada as despesas incorridas e pagas no exercício agosto/2021 bem como as despesas a pagar no exercício seguinte.</t>
  </si>
  <si>
    <t>EXERCÍCIO: setembro/2021</t>
  </si>
  <si>
    <t>O(s) signatário(s), na qualidade de representante(s) legal da Associação de Educação Terapêutica Amarati vem indicar, na forma abaixo detalhada as despesas incorridas e pagas no exercício Setembro/2021 bem como as despesas a pagar no exercício seguinte.</t>
  </si>
  <si>
    <t>Jundiaí 30 de novembro de 2021.</t>
  </si>
  <si>
    <t>EXERCÍCIO: Outubro/2021</t>
  </si>
  <si>
    <t>O(s) signatário(s), na qualidade de representante(s) legal da Associação de Educação Terapêutica Amarati vem indicar, na forma abaixo detalhada as despesas incorridas e pagas no exercício Outubro/2021 bem como as despesas a pagar no exercício seguinte.</t>
  </si>
  <si>
    <t>Jundiaí 30 de Janeiro de 2021.</t>
  </si>
  <si>
    <t>EXERCÍCIO: Novembro/2021</t>
  </si>
  <si>
    <t>O(s) signatário(s), na qualidade de representante(s) legal da Associação de Educação Terapêutica Amarati vem indicar, na forma abaixo detalhada as despesas incorridas e pagas no exercício Novembro/2021 bem como as despesas a pagar no exercício seguinte.</t>
  </si>
  <si>
    <t>EXERCÍCIO: Dezembro/2021</t>
  </si>
  <si>
    <t>O(s) signatário(s), na qualidade de representante(s) legal da Associação de Educação Terapêutica Amarati vem indicar, na forma abaixo detalhada as despesas incorridas e pagas no exercício Dezembro/2021 bem como as despesas a pagar no exercício seguinte.</t>
  </si>
  <si>
    <t>EXERCÍCIO: 3ª QUADRIMESTRE 2021</t>
  </si>
  <si>
    <t>O(s) signatário(s), na qualidade de representante(s) legal da Associação de Educação Terapêutica Amarati vem indicar, na forma abaixo detalhada as despesas incorridas e pagas no exercício 3º quadrimestre de de 2021 bem como as despesas a pagar no exercício seguinte.</t>
  </si>
  <si>
    <t>ÓRGÃO PÚBLICO CONVENENTE:  Prefeitura Municipal de Jundiaí (UGPS)</t>
  </si>
  <si>
    <t>EXERCÍCIO:  2021</t>
  </si>
  <si>
    <t>O(s) signatário(s), na qualidade de representante(s) legal da Associação de Educação Terapêutica Amarati vem indicar, na forma abaixo detalhada as despesas incorridas e pagas no exercício  2021 bem como as despesas a pagar no exercício seguinte.</t>
  </si>
  <si>
    <t>EXERCÍCIO: 2ª QUADRIMESTRE 2021</t>
  </si>
  <si>
    <t>Jundiaí, 30 de janeiro de 2022</t>
  </si>
  <si>
    <t>O(s) signatário(s), na qualidade de representante(s) legal da Associação de Educação Terapêutica Amarati vem indicar, na forma abaixo detalhada as despesas incorridas e pagas no exercício 2º quadrimestre de de 2021 bem como as despesas a pagar no exercício seguinte.</t>
  </si>
  <si>
    <t>Jundiaí 30 de Janeiro de 2022.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</si>
</sst>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#,##0.00;[Red]#,##0.00"/>
    <numFmt numFmtId="166" formatCode="#,##0;[Red]#,##0"/>
    <numFmt numFmtId="167" formatCode="#,##0.00_ ;[Red]\-#,##0.00\ "/>
    <numFmt numFmtId="168" formatCode="[$-416]dddd\,\ d&quot; de &quot;mmmm&quot; de &quot;yyyy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&quot;R$&quot;\ #,##0.0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justify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0" fillId="0" borderId="0" xfId="0" applyAlignment="1">
      <alignment/>
    </xf>
    <xf numFmtId="49" fontId="4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center" vertical="justify" wrapText="1"/>
    </xf>
    <xf numFmtId="4" fontId="42" fillId="0" borderId="10" xfId="0" applyNumberFormat="1" applyFont="1" applyBorder="1" applyAlignment="1">
      <alignment horizontal="center"/>
    </xf>
    <xf numFmtId="44" fontId="43" fillId="0" borderId="10" xfId="46" applyFon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42" fillId="0" borderId="10" xfId="0" applyNumberFormat="1" applyFont="1" applyBorder="1" applyAlignment="1">
      <alignment horizontal="center"/>
    </xf>
    <xf numFmtId="167" fontId="43" fillId="0" borderId="10" xfId="0" applyNumberFormat="1" applyFont="1" applyBorder="1" applyAlignment="1">
      <alignment horizontal="center"/>
    </xf>
    <xf numFmtId="171" fontId="43" fillId="0" borderId="10" xfId="62" applyNumberFormat="1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71" fontId="43" fillId="0" borderId="11" xfId="62" applyNumberFormat="1" applyFont="1" applyBorder="1" applyAlignment="1">
      <alignment horizontal="center"/>
    </xf>
    <xf numFmtId="44" fontId="43" fillId="0" borderId="10" xfId="46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44" fontId="43" fillId="0" borderId="10" xfId="46" applyFont="1" applyBorder="1" applyAlignment="1">
      <alignment horizontal="center" vertical="justify" wrapText="1"/>
    </xf>
    <xf numFmtId="44" fontId="43" fillId="0" borderId="11" xfId="46" applyFont="1" applyBorder="1" applyAlignment="1">
      <alignment horizontal="right"/>
    </xf>
    <xf numFmtId="44" fontId="43" fillId="0" borderId="10" xfId="46" applyFont="1" applyBorder="1" applyAlignment="1">
      <alignment horizontal="right"/>
    </xf>
    <xf numFmtId="0" fontId="42" fillId="0" borderId="11" xfId="0" applyFont="1" applyBorder="1" applyAlignment="1">
      <alignment horizontal="center" vertical="justify" wrapText="1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4" fontId="43" fillId="0" borderId="0" xfId="46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justify" wrapText="1"/>
    </xf>
    <xf numFmtId="0" fontId="43" fillId="0" borderId="12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2" fontId="43" fillId="0" borderId="10" xfId="0" applyNumberFormat="1" applyFont="1" applyBorder="1" applyAlignment="1">
      <alignment horizontal="right"/>
    </xf>
    <xf numFmtId="44" fontId="42" fillId="0" borderId="10" xfId="46" applyFont="1" applyBorder="1" applyAlignment="1">
      <alignment horizontal="center"/>
    </xf>
    <xf numFmtId="14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44" fontId="43" fillId="0" borderId="0" xfId="46" applyFont="1" applyFill="1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14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67" fontId="43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14" fontId="43" fillId="0" borderId="11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4" fontId="43" fillId="0" borderId="16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0" fontId="0" fillId="33" borderId="0" xfId="0" applyFill="1" applyAlignment="1">
      <alignment/>
    </xf>
    <xf numFmtId="4" fontId="43" fillId="33" borderId="16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14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justify" vertical="top" wrapText="1"/>
    </xf>
    <xf numFmtId="49" fontId="43" fillId="0" borderId="11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3" fillId="0" borderId="0" xfId="0" applyFont="1" applyFill="1" applyBorder="1" applyAlignment="1">
      <alignment horizontal="justify" vertical="center" wrapText="1"/>
    </xf>
    <xf numFmtId="0" fontId="42" fillId="34" borderId="11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14" fontId="43" fillId="0" borderId="11" xfId="0" applyNumberFormat="1" applyFont="1" applyBorder="1" applyAlignment="1">
      <alignment horizontal="center"/>
    </xf>
    <xf numFmtId="14" fontId="43" fillId="0" borderId="14" xfId="0" applyNumberFormat="1" applyFont="1" applyBorder="1" applyAlignment="1">
      <alignment horizontal="center"/>
    </xf>
    <xf numFmtId="14" fontId="43" fillId="0" borderId="15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0" xfId="0" applyFont="1" applyAlignment="1">
      <alignment horizontal="justify" vertical="justify" wrapText="1"/>
    </xf>
    <xf numFmtId="0" fontId="42" fillId="0" borderId="0" xfId="0" applyFont="1" applyAlignment="1">
      <alignment horizontal="left"/>
    </xf>
    <xf numFmtId="0" fontId="42" fillId="0" borderId="11" xfId="0" applyFont="1" applyBorder="1" applyAlignment="1">
      <alignment horizontal="left" vertical="justify" wrapText="1"/>
    </xf>
    <xf numFmtId="0" fontId="42" fillId="0" borderId="14" xfId="0" applyFont="1" applyBorder="1" applyAlignment="1">
      <alignment horizontal="left" vertical="justify" wrapText="1"/>
    </xf>
    <xf numFmtId="0" fontId="42" fillId="0" borderId="15" xfId="0" applyFont="1" applyBorder="1" applyAlignment="1">
      <alignment horizontal="left" vertical="justify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SheetLayoutView="100" zoomScalePageLayoutView="0" workbookViewId="0" topLeftCell="A48">
      <selection activeCell="H26" sqref="H26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7.5742187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6" ht="14.25">
      <c r="A7" s="188" t="s">
        <v>53</v>
      </c>
      <c r="B7" s="188"/>
      <c r="C7" s="188"/>
      <c r="D7" s="188"/>
      <c r="E7" s="188"/>
      <c r="F7" s="188"/>
    </row>
    <row r="8" spans="1:10" ht="14.25">
      <c r="A8" s="188" t="s">
        <v>56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75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72">
        <v>43266</v>
      </c>
      <c r="F13" s="27" t="s">
        <v>59</v>
      </c>
      <c r="G13" s="25">
        <v>2401719.36</v>
      </c>
    </row>
    <row r="14" spans="1:7" ht="13.5" customHeight="1">
      <c r="A14" s="162" t="s">
        <v>60</v>
      </c>
      <c r="B14" s="163"/>
      <c r="C14" s="163"/>
      <c r="D14" s="164"/>
      <c r="E14" s="72">
        <v>43753</v>
      </c>
      <c r="F14" s="27"/>
      <c r="G14" s="25"/>
    </row>
    <row r="15" spans="1:7" ht="13.5" customHeight="1">
      <c r="A15" s="162" t="s">
        <v>61</v>
      </c>
      <c r="B15" s="163"/>
      <c r="C15" s="163"/>
      <c r="D15" s="164"/>
      <c r="E15" s="72">
        <v>43922</v>
      </c>
      <c r="F15" s="27"/>
      <c r="G15" s="25"/>
    </row>
    <row r="16" spans="1:7" ht="13.5" customHeight="1">
      <c r="A16" s="67" t="s">
        <v>72</v>
      </c>
      <c r="B16" s="68"/>
      <c r="C16" s="68"/>
      <c r="D16" s="69"/>
      <c r="E16" s="72">
        <v>44013</v>
      </c>
      <c r="F16" s="27"/>
      <c r="G16" s="25"/>
    </row>
    <row r="17" spans="1:7" ht="13.5" customHeight="1">
      <c r="A17" s="67" t="s">
        <v>73</v>
      </c>
      <c r="B17" s="68"/>
      <c r="C17" s="68"/>
      <c r="D17" s="69"/>
      <c r="E17" s="72">
        <v>44090</v>
      </c>
      <c r="F17" s="27"/>
      <c r="G17" s="25"/>
    </row>
    <row r="18" spans="1:7" ht="13.5" customHeight="1">
      <c r="A18" s="67" t="s">
        <v>78</v>
      </c>
      <c r="B18" s="68"/>
      <c r="C18" s="68"/>
      <c r="D18" s="69"/>
      <c r="E18" s="72">
        <v>44180</v>
      </c>
      <c r="F18" s="27"/>
      <c r="G18" s="25"/>
    </row>
    <row r="19" spans="1:7" ht="15" customHeight="1">
      <c r="A19" s="180" t="s">
        <v>6</v>
      </c>
      <c r="B19" s="181"/>
      <c r="C19" s="181"/>
      <c r="D19" s="181"/>
      <c r="E19" s="181"/>
      <c r="F19" s="181"/>
      <c r="G19" s="182"/>
    </row>
    <row r="20" spans="1:8" s="4" customFormat="1" ht="34.5" customHeight="1">
      <c r="A20" s="177" t="s">
        <v>7</v>
      </c>
      <c r="B20" s="178"/>
      <c r="C20" s="179"/>
      <c r="D20" s="32" t="s">
        <v>8</v>
      </c>
      <c r="E20" s="73" t="s">
        <v>9</v>
      </c>
      <c r="F20" s="73" t="s">
        <v>10</v>
      </c>
      <c r="G20" s="32" t="s">
        <v>11</v>
      </c>
      <c r="H20" s="34"/>
    </row>
    <row r="21" spans="1:8" s="4" customFormat="1" ht="13.5" customHeight="1">
      <c r="A21" s="174">
        <v>44175</v>
      </c>
      <c r="B21" s="175"/>
      <c r="C21" s="176"/>
      <c r="D21" s="14">
        <v>12600</v>
      </c>
      <c r="E21" s="72">
        <v>44172</v>
      </c>
      <c r="F21" s="20">
        <v>899934289</v>
      </c>
      <c r="G21" s="25">
        <v>12600</v>
      </c>
      <c r="H21" s="34" t="s">
        <v>76</v>
      </c>
    </row>
    <row r="22" spans="1:9" s="4" customFormat="1" ht="13.5" customHeight="1">
      <c r="A22" s="174">
        <v>44195</v>
      </c>
      <c r="B22" s="175"/>
      <c r="C22" s="176"/>
      <c r="D22" s="29">
        <v>5400</v>
      </c>
      <c r="E22" s="71">
        <v>44194</v>
      </c>
      <c r="F22" s="24">
        <v>995839682</v>
      </c>
      <c r="G22" s="30">
        <v>5400</v>
      </c>
      <c r="H22" s="35" t="s">
        <v>77</v>
      </c>
      <c r="I22" s="9"/>
    </row>
    <row r="23" spans="1:8" ht="13.5" customHeight="1">
      <c r="A23" s="174">
        <v>44195</v>
      </c>
      <c r="B23" s="175"/>
      <c r="C23" s="176"/>
      <c r="D23" s="29">
        <v>12684.68</v>
      </c>
      <c r="E23" s="71">
        <v>44194</v>
      </c>
      <c r="F23" s="24">
        <v>995834210</v>
      </c>
      <c r="G23" s="29">
        <v>12684.68</v>
      </c>
      <c r="H23" s="35" t="s">
        <v>77</v>
      </c>
    </row>
    <row r="24" spans="1:9" s="4" customFormat="1" ht="13.5" customHeight="1">
      <c r="A24" s="174">
        <v>44195</v>
      </c>
      <c r="B24" s="175"/>
      <c r="C24" s="176"/>
      <c r="D24" s="29">
        <v>1911</v>
      </c>
      <c r="E24" s="71">
        <v>44194</v>
      </c>
      <c r="F24" s="24">
        <v>995834210</v>
      </c>
      <c r="G24" s="29">
        <v>1911</v>
      </c>
      <c r="H24" s="35" t="s">
        <v>77</v>
      </c>
      <c r="I24" s="9"/>
    </row>
    <row r="25" spans="1:8" ht="13.5" customHeight="1">
      <c r="A25" s="174">
        <v>44195</v>
      </c>
      <c r="B25" s="175"/>
      <c r="C25" s="176"/>
      <c r="D25" s="29">
        <v>2982</v>
      </c>
      <c r="E25" s="71">
        <v>44194</v>
      </c>
      <c r="F25" s="24">
        <v>995834210</v>
      </c>
      <c r="G25" s="29">
        <v>2982</v>
      </c>
      <c r="H25" s="35" t="s">
        <v>77</v>
      </c>
    </row>
    <row r="26" spans="1:8" ht="13.5" customHeight="1">
      <c r="A26" s="174">
        <v>44195</v>
      </c>
      <c r="B26" s="175"/>
      <c r="C26" s="176"/>
      <c r="D26" s="29">
        <v>3050</v>
      </c>
      <c r="E26" s="71">
        <v>44194</v>
      </c>
      <c r="F26" s="24">
        <v>995834210</v>
      </c>
      <c r="G26" s="29">
        <v>3050</v>
      </c>
      <c r="H26" s="35" t="s">
        <v>77</v>
      </c>
    </row>
    <row r="27" spans="1:8" ht="13.5" customHeight="1" hidden="1">
      <c r="A27" s="174"/>
      <c r="B27" s="175"/>
      <c r="C27" s="176"/>
      <c r="D27" s="29"/>
      <c r="E27" s="71"/>
      <c r="F27" s="24"/>
      <c r="G27" s="29"/>
      <c r="H27" s="35"/>
    </row>
    <row r="28" spans="1:8" ht="13.5" customHeight="1" hidden="1">
      <c r="A28" s="174"/>
      <c r="B28" s="175"/>
      <c r="C28" s="176"/>
      <c r="D28" s="29"/>
      <c r="E28" s="71"/>
      <c r="F28" s="24"/>
      <c r="G28" s="29"/>
      <c r="H28" s="35"/>
    </row>
    <row r="29" spans="1:8" ht="13.5" customHeight="1" hidden="1">
      <c r="A29" s="174"/>
      <c r="B29" s="175"/>
      <c r="C29" s="176"/>
      <c r="D29" s="29"/>
      <c r="E29" s="71"/>
      <c r="F29" s="24"/>
      <c r="G29" s="30"/>
      <c r="H29" s="55"/>
    </row>
    <row r="30" spans="1:7" ht="13.5" customHeight="1">
      <c r="A30" s="167" t="s">
        <v>12</v>
      </c>
      <c r="B30" s="168"/>
      <c r="C30" s="168"/>
      <c r="D30" s="168"/>
      <c r="E30" s="168"/>
      <c r="F30" s="169"/>
      <c r="G30" s="13">
        <v>0</v>
      </c>
    </row>
    <row r="31" spans="1:7" ht="13.5" customHeight="1">
      <c r="A31" s="167" t="s">
        <v>13</v>
      </c>
      <c r="B31" s="168"/>
      <c r="C31" s="168"/>
      <c r="D31" s="168"/>
      <c r="E31" s="168"/>
      <c r="F31" s="169"/>
      <c r="G31" s="25">
        <f>SUM(G21:G29)</f>
        <v>38627.68</v>
      </c>
    </row>
    <row r="32" spans="1:7" ht="13.5" customHeight="1">
      <c r="A32" s="167" t="s">
        <v>14</v>
      </c>
      <c r="B32" s="168"/>
      <c r="C32" s="168"/>
      <c r="D32" s="168"/>
      <c r="E32" s="168"/>
      <c r="F32" s="169"/>
      <c r="G32" s="25">
        <v>1.02</v>
      </c>
    </row>
    <row r="33" spans="1:7" ht="13.5" customHeight="1">
      <c r="A33" s="167" t="s">
        <v>15</v>
      </c>
      <c r="B33" s="168"/>
      <c r="C33" s="168"/>
      <c r="D33" s="168"/>
      <c r="E33" s="168"/>
      <c r="F33" s="169"/>
      <c r="G33" s="25">
        <v>0</v>
      </c>
    </row>
    <row r="34" spans="1:7" ht="13.5" customHeight="1">
      <c r="A34" s="167" t="s">
        <v>29</v>
      </c>
      <c r="B34" s="168"/>
      <c r="C34" s="168"/>
      <c r="D34" s="168"/>
      <c r="E34" s="168"/>
      <c r="F34" s="169"/>
      <c r="G34" s="25">
        <f>G30+G31+G32+G33</f>
        <v>38628.7</v>
      </c>
    </row>
    <row r="35" spans="1:7" ht="13.5" customHeight="1">
      <c r="A35" s="171"/>
      <c r="B35" s="172"/>
      <c r="C35" s="172"/>
      <c r="D35" s="172"/>
      <c r="E35" s="172"/>
      <c r="F35" s="172"/>
      <c r="G35" s="173"/>
    </row>
    <row r="36" spans="1:7" ht="13.5" customHeight="1">
      <c r="A36" s="167" t="s">
        <v>16</v>
      </c>
      <c r="B36" s="168"/>
      <c r="C36" s="168"/>
      <c r="D36" s="168"/>
      <c r="E36" s="168"/>
      <c r="F36" s="169"/>
      <c r="G36" s="28"/>
    </row>
    <row r="37" spans="1:7" ht="13.5" customHeight="1">
      <c r="A37" s="167" t="s">
        <v>17</v>
      </c>
      <c r="B37" s="168"/>
      <c r="C37" s="168"/>
      <c r="D37" s="168"/>
      <c r="E37" s="168"/>
      <c r="F37" s="169"/>
      <c r="G37" s="25">
        <f>G34+G36</f>
        <v>38628.7</v>
      </c>
    </row>
    <row r="38" spans="1:7" ht="14.25">
      <c r="A38" s="8"/>
      <c r="B38" s="8"/>
      <c r="C38" s="8"/>
      <c r="D38" s="8"/>
      <c r="E38" s="8"/>
      <c r="F38" s="8"/>
      <c r="G38" s="21"/>
    </row>
    <row r="39" spans="1:7" ht="88.5" customHeight="1">
      <c r="A39" s="170" t="s">
        <v>79</v>
      </c>
      <c r="B39" s="170"/>
      <c r="C39" s="170"/>
      <c r="D39" s="170"/>
      <c r="E39" s="170"/>
      <c r="F39" s="170"/>
      <c r="G39" s="170"/>
    </row>
    <row r="40" spans="1:8" s="5" customFormat="1" ht="14.25">
      <c r="A40" s="165" t="s">
        <v>18</v>
      </c>
      <c r="B40" s="165"/>
      <c r="C40" s="165"/>
      <c r="D40" s="165"/>
      <c r="E40" s="165"/>
      <c r="F40" s="165"/>
      <c r="G40" s="165"/>
      <c r="H40" s="36"/>
    </row>
    <row r="41" spans="1:8" s="5" customFormat="1" ht="14.25">
      <c r="A41" s="165" t="s">
        <v>62</v>
      </c>
      <c r="B41" s="165"/>
      <c r="C41" s="165"/>
      <c r="D41" s="165"/>
      <c r="E41" s="165"/>
      <c r="F41" s="165"/>
      <c r="G41" s="165"/>
      <c r="H41" s="36"/>
    </row>
    <row r="42" spans="1:8" s="6" customFormat="1" ht="68.25" customHeight="1">
      <c r="A42" s="166" t="s">
        <v>19</v>
      </c>
      <c r="B42" s="166"/>
      <c r="C42" s="70" t="s">
        <v>20</v>
      </c>
      <c r="D42" s="70" t="s">
        <v>50</v>
      </c>
      <c r="E42" s="70" t="s">
        <v>21</v>
      </c>
      <c r="F42" s="70" t="s">
        <v>57</v>
      </c>
      <c r="G42" s="70" t="s">
        <v>22</v>
      </c>
      <c r="H42" s="37"/>
    </row>
    <row r="43" spans="1:7" ht="15" customHeight="1">
      <c r="A43" s="156" t="s">
        <v>37</v>
      </c>
      <c r="B43" s="157"/>
      <c r="C43" s="16">
        <v>33571.9</v>
      </c>
      <c r="D43" s="16">
        <v>20194.9</v>
      </c>
      <c r="E43" s="19">
        <v>12600.51</v>
      </c>
      <c r="F43" s="19">
        <f>D43+E43</f>
        <v>32795.41</v>
      </c>
      <c r="G43" s="16">
        <f>C43-E43</f>
        <v>20971.39</v>
      </c>
    </row>
    <row r="44" spans="1:7" ht="15" customHeight="1">
      <c r="A44" s="78" t="s">
        <v>52</v>
      </c>
      <c r="B44" s="27"/>
      <c r="C44" s="16"/>
      <c r="D44" s="16"/>
      <c r="E44" s="19"/>
      <c r="F44" s="19">
        <f aca="true" t="shared" si="0" ref="F44:F61">D44+E44</f>
        <v>0</v>
      </c>
      <c r="G44" s="16">
        <f aca="true" t="shared" si="1" ref="G44:G61">C44-E44</f>
        <v>0</v>
      </c>
    </row>
    <row r="45" spans="1:7" ht="15" customHeight="1">
      <c r="A45" s="78" t="s">
        <v>36</v>
      </c>
      <c r="B45" s="27"/>
      <c r="C45" s="16"/>
      <c r="D45" s="16"/>
      <c r="E45" s="19"/>
      <c r="F45" s="19">
        <f t="shared" si="0"/>
        <v>0</v>
      </c>
      <c r="G45" s="16">
        <f t="shared" si="1"/>
        <v>0</v>
      </c>
    </row>
    <row r="46" spans="1:7" ht="15" customHeight="1">
      <c r="A46" s="78" t="s">
        <v>38</v>
      </c>
      <c r="B46" s="27"/>
      <c r="C46" s="16">
        <f>25.85</f>
        <v>25.85</v>
      </c>
      <c r="D46" s="16">
        <v>561.41</v>
      </c>
      <c r="E46" s="19"/>
      <c r="F46" s="19">
        <f t="shared" si="0"/>
        <v>561.41</v>
      </c>
      <c r="G46" s="16">
        <f>C46-E46</f>
        <v>25.85</v>
      </c>
    </row>
    <row r="47" spans="1:7" ht="15" customHeight="1">
      <c r="A47" s="156" t="s">
        <v>39</v>
      </c>
      <c r="B47" s="157"/>
      <c r="C47" s="16">
        <v>2796.21</v>
      </c>
      <c r="D47" s="16">
        <v>2818.51</v>
      </c>
      <c r="E47" s="19"/>
      <c r="F47" s="19">
        <f t="shared" si="0"/>
        <v>2818.51</v>
      </c>
      <c r="G47" s="16">
        <f>C47-E47</f>
        <v>2796.21</v>
      </c>
    </row>
    <row r="48" spans="1:7" ht="15" customHeight="1">
      <c r="A48" s="78" t="s">
        <v>40</v>
      </c>
      <c r="B48" s="27"/>
      <c r="C48" s="16"/>
      <c r="D48" s="16"/>
      <c r="E48" s="19"/>
      <c r="F48" s="19">
        <f t="shared" si="0"/>
        <v>0</v>
      </c>
      <c r="G48" s="16">
        <f t="shared" si="1"/>
        <v>0</v>
      </c>
    </row>
    <row r="49" spans="1:7" ht="15" customHeight="1">
      <c r="A49" s="78" t="s">
        <v>41</v>
      </c>
      <c r="B49" s="27"/>
      <c r="C49" s="16"/>
      <c r="D49" s="16"/>
      <c r="E49" s="19"/>
      <c r="F49" s="19">
        <f t="shared" si="0"/>
        <v>0</v>
      </c>
      <c r="G49" s="16">
        <f t="shared" si="1"/>
        <v>0</v>
      </c>
    </row>
    <row r="50" spans="1:7" ht="15" customHeight="1">
      <c r="A50" s="78" t="s">
        <v>55</v>
      </c>
      <c r="B50" s="27"/>
      <c r="C50" s="16"/>
      <c r="D50" s="16"/>
      <c r="E50" s="19"/>
      <c r="F50" s="19">
        <f t="shared" si="0"/>
        <v>0</v>
      </c>
      <c r="G50" s="16">
        <f t="shared" si="1"/>
        <v>0</v>
      </c>
    </row>
    <row r="51" spans="1:7" ht="15" customHeight="1">
      <c r="A51" s="78" t="s">
        <v>42</v>
      </c>
      <c r="B51" s="27"/>
      <c r="C51" s="16">
        <v>1550.58</v>
      </c>
      <c r="D51" s="16">
        <v>1391.41</v>
      </c>
      <c r="E51" s="19"/>
      <c r="F51" s="19">
        <f t="shared" si="0"/>
        <v>1391.41</v>
      </c>
      <c r="G51" s="16">
        <f>C51-E51</f>
        <v>1550.58</v>
      </c>
    </row>
    <row r="52" spans="1:7" ht="15" customHeight="1">
      <c r="A52" s="78" t="s">
        <v>51</v>
      </c>
      <c r="B52" s="27"/>
      <c r="C52" s="16"/>
      <c r="D52" s="16">
        <v>150.35</v>
      </c>
      <c r="E52" s="19"/>
      <c r="F52" s="19">
        <f t="shared" si="0"/>
        <v>150.35</v>
      </c>
      <c r="G52" s="16">
        <f t="shared" si="1"/>
        <v>0</v>
      </c>
    </row>
    <row r="53" spans="1:7" ht="15" customHeight="1">
      <c r="A53" s="78" t="s">
        <v>68</v>
      </c>
      <c r="B53" s="27"/>
      <c r="C53" s="16"/>
      <c r="D53" s="16"/>
      <c r="E53" s="19"/>
      <c r="F53" s="19">
        <f t="shared" si="0"/>
        <v>0</v>
      </c>
      <c r="G53" s="16">
        <f t="shared" si="1"/>
        <v>0</v>
      </c>
    </row>
    <row r="54" spans="1:7" ht="15" customHeight="1">
      <c r="A54" s="78" t="s">
        <v>43</v>
      </c>
      <c r="B54" s="27"/>
      <c r="C54" s="16"/>
      <c r="D54" s="16"/>
      <c r="E54" s="19"/>
      <c r="F54" s="19">
        <f t="shared" si="0"/>
        <v>0</v>
      </c>
      <c r="G54" s="16">
        <f t="shared" si="1"/>
        <v>0</v>
      </c>
    </row>
    <row r="55" spans="1:7" ht="16.5" customHeight="1">
      <c r="A55" s="78" t="s">
        <v>44</v>
      </c>
      <c r="B55" s="27"/>
      <c r="C55" s="16"/>
      <c r="D55" s="16"/>
      <c r="E55" s="19"/>
      <c r="F55" s="19">
        <f t="shared" si="0"/>
        <v>0</v>
      </c>
      <c r="G55" s="16">
        <f t="shared" si="1"/>
        <v>0</v>
      </c>
    </row>
    <row r="56" spans="1:7" ht="15" customHeight="1">
      <c r="A56" s="78" t="s">
        <v>45</v>
      </c>
      <c r="B56" s="27"/>
      <c r="C56" s="16"/>
      <c r="D56" s="16"/>
      <c r="E56" s="19"/>
      <c r="F56" s="19">
        <f t="shared" si="0"/>
        <v>0</v>
      </c>
      <c r="G56" s="16">
        <f t="shared" si="1"/>
        <v>0</v>
      </c>
    </row>
    <row r="57" spans="1:7" ht="15" customHeight="1">
      <c r="A57" s="78" t="s">
        <v>46</v>
      </c>
      <c r="B57" s="27"/>
      <c r="C57" s="16">
        <v>917.14</v>
      </c>
      <c r="D57" s="16">
        <v>911.61</v>
      </c>
      <c r="E57" s="19"/>
      <c r="F57" s="19">
        <f t="shared" si="0"/>
        <v>911.61</v>
      </c>
      <c r="G57" s="16">
        <f>C57-E57</f>
        <v>917.14</v>
      </c>
    </row>
    <row r="58" spans="1:7" ht="15" customHeight="1">
      <c r="A58" s="156" t="s">
        <v>47</v>
      </c>
      <c r="B58" s="157"/>
      <c r="C58" s="16"/>
      <c r="D58" s="16"/>
      <c r="E58" s="19"/>
      <c r="F58" s="19">
        <f t="shared" si="0"/>
        <v>0</v>
      </c>
      <c r="G58" s="16">
        <f t="shared" si="1"/>
        <v>0</v>
      </c>
    </row>
    <row r="59" spans="1:7" ht="15" customHeight="1">
      <c r="A59" s="156" t="s">
        <v>48</v>
      </c>
      <c r="B59" s="157"/>
      <c r="C59" s="16"/>
      <c r="D59" s="16"/>
      <c r="E59" s="19"/>
      <c r="F59" s="19">
        <f t="shared" si="0"/>
        <v>0</v>
      </c>
      <c r="G59" s="16">
        <f t="shared" si="1"/>
        <v>0</v>
      </c>
    </row>
    <row r="60" spans="1:7" ht="15" customHeight="1">
      <c r="A60" s="156" t="s">
        <v>49</v>
      </c>
      <c r="B60" s="157"/>
      <c r="C60" s="16"/>
      <c r="D60" s="16"/>
      <c r="E60" s="19"/>
      <c r="F60" s="19">
        <f t="shared" si="0"/>
        <v>0</v>
      </c>
      <c r="G60" s="16">
        <f t="shared" si="1"/>
        <v>0</v>
      </c>
    </row>
    <row r="61" spans="1:7" ht="15" customHeight="1">
      <c r="A61" s="156"/>
      <c r="B61" s="157"/>
      <c r="C61" s="16"/>
      <c r="D61" s="16"/>
      <c r="E61" s="19"/>
      <c r="F61" s="19">
        <f t="shared" si="0"/>
        <v>0</v>
      </c>
      <c r="G61" s="16">
        <f t="shared" si="1"/>
        <v>0</v>
      </c>
    </row>
    <row r="62" spans="1:8" s="5" customFormat="1" ht="20.25" customHeight="1">
      <c r="A62" s="158" t="s">
        <v>0</v>
      </c>
      <c r="B62" s="158"/>
      <c r="C62" s="18">
        <f>SUM(C43:C61)</f>
        <v>38861.68</v>
      </c>
      <c r="D62" s="18">
        <f>SUM(D43:D61)</f>
        <v>26028.19</v>
      </c>
      <c r="E62" s="18">
        <f>SUM(E43:E61)</f>
        <v>12600.51</v>
      </c>
      <c r="F62" s="18">
        <f>SUM(F43:F61)</f>
        <v>38628.70000000001</v>
      </c>
      <c r="G62" s="18">
        <f>SUM(G43:G61)</f>
        <v>26261.17</v>
      </c>
      <c r="H62" s="36"/>
    </row>
    <row r="63" spans="1:12" ht="14.25">
      <c r="A63" s="38"/>
      <c r="B63" s="39"/>
      <c r="C63" s="39"/>
      <c r="D63" s="39"/>
      <c r="E63" s="39"/>
      <c r="F63" s="39"/>
      <c r="G63" s="40"/>
      <c r="L63" s="17"/>
    </row>
    <row r="64" spans="1:7" ht="14.25">
      <c r="A64" s="159" t="s">
        <v>23</v>
      </c>
      <c r="B64" s="160"/>
      <c r="C64" s="160"/>
      <c r="D64" s="160"/>
      <c r="E64" s="160"/>
      <c r="F64" s="160"/>
      <c r="G64" s="161"/>
    </row>
    <row r="65" spans="1:7" ht="14.25">
      <c r="A65" s="26" t="s">
        <v>24</v>
      </c>
      <c r="B65" s="67"/>
      <c r="C65" s="68"/>
      <c r="D65" s="68"/>
      <c r="E65" s="68"/>
      <c r="F65" s="69"/>
      <c r="G65" s="14">
        <f>G37</f>
        <v>38628.7</v>
      </c>
    </row>
    <row r="66" spans="1:12" s="21" customFormat="1" ht="14.25">
      <c r="A66" s="67" t="s">
        <v>25</v>
      </c>
      <c r="B66" s="68"/>
      <c r="C66" s="68"/>
      <c r="D66" s="68"/>
      <c r="E66" s="68"/>
      <c r="F66" s="69"/>
      <c r="G66" s="14">
        <f>D62+E62</f>
        <v>38628.7</v>
      </c>
      <c r="I66" s="9"/>
      <c r="J66" s="9"/>
      <c r="K66" s="9"/>
      <c r="L66" s="9"/>
    </row>
    <row r="67" spans="1:12" s="21" customFormat="1" ht="14.25">
      <c r="A67" s="162" t="s">
        <v>26</v>
      </c>
      <c r="B67" s="163"/>
      <c r="C67" s="163"/>
      <c r="D67" s="163"/>
      <c r="E67" s="163"/>
      <c r="F67" s="164"/>
      <c r="G67" s="14">
        <f>G65-G66</f>
        <v>0</v>
      </c>
      <c r="I67" s="9"/>
      <c r="J67" s="9"/>
      <c r="K67" s="9"/>
      <c r="L67" s="9"/>
    </row>
    <row r="68" spans="1:12" s="21" customFormat="1" ht="14.25">
      <c r="A68" s="67" t="s">
        <v>27</v>
      </c>
      <c r="B68" s="68"/>
      <c r="C68" s="68"/>
      <c r="D68" s="68"/>
      <c r="E68" s="68"/>
      <c r="F68" s="69"/>
      <c r="G68" s="15">
        <v>0</v>
      </c>
      <c r="I68" s="9"/>
      <c r="J68" s="9"/>
      <c r="K68" s="9"/>
      <c r="L68" s="9"/>
    </row>
    <row r="69" spans="1:12" s="21" customFormat="1" ht="14.25">
      <c r="A69" s="162" t="s">
        <v>28</v>
      </c>
      <c r="B69" s="163"/>
      <c r="C69" s="163"/>
      <c r="D69" s="163"/>
      <c r="E69" s="163"/>
      <c r="F69" s="164"/>
      <c r="G69" s="46">
        <f>G67-G68</f>
        <v>0</v>
      </c>
      <c r="I69" s="9"/>
      <c r="J69" s="9"/>
      <c r="K69" s="9"/>
      <c r="L69" s="9"/>
    </row>
    <row r="70" spans="1:12" s="21" customFormat="1" ht="7.5" customHeight="1">
      <c r="A70" s="2"/>
      <c r="B70" s="2"/>
      <c r="C70" s="11"/>
      <c r="D70" s="11"/>
      <c r="E70" s="11"/>
      <c r="F70" s="11"/>
      <c r="G70" s="9"/>
      <c r="I70" s="9"/>
      <c r="J70" s="9"/>
      <c r="K70" s="9"/>
      <c r="L70" s="9"/>
    </row>
    <row r="71" spans="1:12" s="21" customFormat="1" ht="42" customHeight="1">
      <c r="A71" s="155" t="s">
        <v>35</v>
      </c>
      <c r="B71" s="155"/>
      <c r="C71" s="155"/>
      <c r="D71" s="155"/>
      <c r="E71" s="155"/>
      <c r="F71" s="155"/>
      <c r="G71" s="155"/>
      <c r="I71" s="9"/>
      <c r="J71" s="9"/>
      <c r="K71" s="9"/>
      <c r="L71" s="9"/>
    </row>
    <row r="72" spans="1:12" s="21" customFormat="1" ht="14.25">
      <c r="A72" s="2" t="s">
        <v>74</v>
      </c>
      <c r="B72" s="2"/>
      <c r="C72" s="2"/>
      <c r="D72" s="2"/>
      <c r="E72" s="2"/>
      <c r="F72" s="2"/>
      <c r="G72" s="9"/>
      <c r="I72" s="9"/>
      <c r="J72" s="9"/>
      <c r="K72" s="9"/>
      <c r="L72" s="9"/>
    </row>
    <row r="76" spans="1:12" s="21" customFormat="1" ht="14.25">
      <c r="A76" s="7" t="s">
        <v>54</v>
      </c>
      <c r="B76" s="7"/>
      <c r="C76" s="7"/>
      <c r="D76" s="7"/>
      <c r="E76" s="7"/>
      <c r="F76" s="2"/>
      <c r="G76" s="9"/>
      <c r="I76" s="9"/>
      <c r="J76" s="9"/>
      <c r="K76" s="9"/>
      <c r="L76" s="9"/>
    </row>
    <row r="77" spans="1:12" s="21" customFormat="1" ht="14.25">
      <c r="A77" s="7" t="s">
        <v>32</v>
      </c>
      <c r="B77" s="7"/>
      <c r="C77" s="7"/>
      <c r="D77" s="7"/>
      <c r="E77" s="7"/>
      <c r="F77" s="2"/>
      <c r="G77" s="9"/>
      <c r="I77" s="9"/>
      <c r="J77" s="9"/>
      <c r="K77" s="9"/>
      <c r="L77" s="9"/>
    </row>
  </sheetData>
  <sheetProtection/>
  <mergeCells count="48">
    <mergeCell ref="A8:J8"/>
    <mergeCell ref="A1:G1"/>
    <mergeCell ref="A2:G2"/>
    <mergeCell ref="A4:F4"/>
    <mergeCell ref="A5:F5"/>
    <mergeCell ref="A6:F6"/>
    <mergeCell ref="A7:F7"/>
    <mergeCell ref="A14:D14"/>
    <mergeCell ref="A15:D15"/>
    <mergeCell ref="A19:G19"/>
    <mergeCell ref="A9:G9"/>
    <mergeCell ref="A10:F10"/>
    <mergeCell ref="A11:F11"/>
    <mergeCell ref="A12:D12"/>
    <mergeCell ref="A13:D13"/>
    <mergeCell ref="A20:C20"/>
    <mergeCell ref="A21:C21"/>
    <mergeCell ref="A22:C22"/>
    <mergeCell ref="A23:C23"/>
    <mergeCell ref="A24:C24"/>
    <mergeCell ref="A25:C25"/>
    <mergeCell ref="A26:C26"/>
    <mergeCell ref="A30:F30"/>
    <mergeCell ref="A31:F31"/>
    <mergeCell ref="A27:C27"/>
    <mergeCell ref="A28:C28"/>
    <mergeCell ref="A29:C29"/>
    <mergeCell ref="A33:F33"/>
    <mergeCell ref="A34:F34"/>
    <mergeCell ref="A39:G39"/>
    <mergeCell ref="A32:F32"/>
    <mergeCell ref="A35:G35"/>
    <mergeCell ref="A36:F36"/>
    <mergeCell ref="A37:F37"/>
    <mergeCell ref="A40:G40"/>
    <mergeCell ref="A41:G41"/>
    <mergeCell ref="A42:B42"/>
    <mergeCell ref="A43:B43"/>
    <mergeCell ref="A47:B47"/>
    <mergeCell ref="A69:F69"/>
    <mergeCell ref="A71:G71"/>
    <mergeCell ref="A58:B58"/>
    <mergeCell ref="A60:B60"/>
    <mergeCell ref="A61:B61"/>
    <mergeCell ref="A62:B62"/>
    <mergeCell ref="A64:G64"/>
    <mergeCell ref="A67:F67"/>
    <mergeCell ref="A59:B59"/>
  </mergeCells>
  <printOptions horizontalCentered="1"/>
  <pageMargins left="0" right="0" top="1.7716535433070868" bottom="1.1811023622047245" header="0" footer="0"/>
  <pageSetup fitToHeight="0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98" zoomScaleSheetLayoutView="98" zoomScalePageLayoutView="0" workbookViewId="0" topLeftCell="A54">
      <selection activeCell="A18" sqref="A18:IV21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110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119">
        <v>43266</v>
      </c>
      <c r="F13" s="27" t="s">
        <v>59</v>
      </c>
      <c r="G13" s="25">
        <v>2401719.36</v>
      </c>
    </row>
    <row r="14" spans="1:7" ht="13.5" customHeight="1">
      <c r="A14" s="113" t="s">
        <v>78</v>
      </c>
      <c r="B14" s="114"/>
      <c r="C14" s="114"/>
      <c r="D14" s="115"/>
      <c r="E14" s="119">
        <v>44180</v>
      </c>
      <c r="F14" s="27"/>
      <c r="G14" s="25"/>
    </row>
    <row r="15" spans="1:7" ht="13.5" customHeight="1">
      <c r="A15" s="162"/>
      <c r="B15" s="163"/>
      <c r="C15" s="163"/>
      <c r="D15" s="164"/>
      <c r="E15" s="119"/>
      <c r="F15" s="27"/>
      <c r="G15" s="25"/>
    </row>
    <row r="16" spans="1:7" ht="15" customHeight="1">
      <c r="A16" s="180" t="s">
        <v>6</v>
      </c>
      <c r="B16" s="181"/>
      <c r="C16" s="181"/>
      <c r="D16" s="181"/>
      <c r="E16" s="181"/>
      <c r="F16" s="181"/>
      <c r="G16" s="182"/>
    </row>
    <row r="17" spans="1:8" s="4" customFormat="1" ht="34.5" customHeight="1">
      <c r="A17" s="177" t="s">
        <v>7</v>
      </c>
      <c r="B17" s="178"/>
      <c r="C17" s="179"/>
      <c r="D17" s="32" t="s">
        <v>8</v>
      </c>
      <c r="E17" s="116" t="s">
        <v>9</v>
      </c>
      <c r="F17" s="116" t="s">
        <v>10</v>
      </c>
      <c r="G17" s="32" t="s">
        <v>11</v>
      </c>
      <c r="H17" s="34"/>
    </row>
    <row r="18" spans="1:8" s="4" customFormat="1" ht="13.5" customHeight="1">
      <c r="A18" s="190">
        <v>44418</v>
      </c>
      <c r="B18" s="190"/>
      <c r="C18" s="190"/>
      <c r="D18" s="14">
        <v>12600</v>
      </c>
      <c r="E18" s="117">
        <v>44414</v>
      </c>
      <c r="F18" s="20">
        <v>156943574</v>
      </c>
      <c r="G18" s="14">
        <v>12600</v>
      </c>
      <c r="H18" s="34"/>
    </row>
    <row r="19" spans="1:9" s="4" customFormat="1" ht="13.5" customHeight="1">
      <c r="A19" s="174">
        <v>44439</v>
      </c>
      <c r="B19" s="175"/>
      <c r="C19" s="176"/>
      <c r="D19" s="29">
        <v>17409.68</v>
      </c>
      <c r="E19" s="117">
        <v>44435</v>
      </c>
      <c r="F19" s="24">
        <v>161346639</v>
      </c>
      <c r="G19" s="30">
        <v>17409.68</v>
      </c>
      <c r="H19" s="35"/>
      <c r="I19" s="9"/>
    </row>
    <row r="20" spans="1:8" ht="13.5" customHeight="1">
      <c r="A20" s="174">
        <v>44439</v>
      </c>
      <c r="B20" s="175"/>
      <c r="C20" s="176"/>
      <c r="D20" s="29">
        <v>5400</v>
      </c>
      <c r="E20" s="117">
        <v>44435</v>
      </c>
      <c r="F20" s="24">
        <v>161346829</v>
      </c>
      <c r="G20" s="30">
        <v>5400</v>
      </c>
      <c r="H20" s="35"/>
    </row>
    <row r="21" spans="1:9" s="4" customFormat="1" ht="13.5" customHeight="1">
      <c r="A21" s="174">
        <v>44439</v>
      </c>
      <c r="B21" s="175"/>
      <c r="C21" s="176"/>
      <c r="D21" s="29">
        <v>5125</v>
      </c>
      <c r="E21" s="117">
        <v>44435</v>
      </c>
      <c r="F21" s="24">
        <v>161346844</v>
      </c>
      <c r="G21" s="30">
        <v>5125</v>
      </c>
      <c r="H21" s="35"/>
      <c r="I21" s="9"/>
    </row>
    <row r="22" spans="1:8" ht="13.5" customHeight="1">
      <c r="A22" s="190"/>
      <c r="B22" s="190"/>
      <c r="C22" s="190"/>
      <c r="D22" s="29"/>
      <c r="E22" s="117"/>
      <c r="F22" s="20"/>
      <c r="G22" s="30"/>
      <c r="H22" s="35"/>
    </row>
    <row r="23" spans="1:8" ht="13.5" customHeight="1">
      <c r="A23" s="190"/>
      <c r="B23" s="190"/>
      <c r="C23" s="190"/>
      <c r="D23" s="29"/>
      <c r="E23" s="117"/>
      <c r="F23" s="20"/>
      <c r="G23" s="30"/>
      <c r="H23" s="35"/>
    </row>
    <row r="24" spans="1:7" ht="13.5" customHeight="1">
      <c r="A24" s="174"/>
      <c r="B24" s="175"/>
      <c r="C24" s="176"/>
      <c r="D24" s="29"/>
      <c r="E24" s="117"/>
      <c r="F24" s="24"/>
      <c r="G24" s="30"/>
    </row>
    <row r="25" spans="1:7" ht="13.5" customHeight="1">
      <c r="A25" s="174"/>
      <c r="B25" s="175"/>
      <c r="C25" s="176"/>
      <c r="D25" s="29"/>
      <c r="E25" s="117"/>
      <c r="F25" s="24"/>
      <c r="G25" s="30"/>
    </row>
    <row r="26" spans="1:7" ht="13.5" customHeight="1">
      <c r="A26" s="174"/>
      <c r="B26" s="175"/>
      <c r="C26" s="176"/>
      <c r="D26" s="29"/>
      <c r="E26" s="117"/>
      <c r="F26" s="24"/>
      <c r="G26" s="30"/>
    </row>
    <row r="27" spans="1:7" ht="13.5" customHeight="1">
      <c r="A27" s="167" t="s">
        <v>12</v>
      </c>
      <c r="B27" s="168"/>
      <c r="C27" s="168"/>
      <c r="D27" s="168"/>
      <c r="E27" s="168"/>
      <c r="F27" s="169"/>
      <c r="G27" s="13">
        <v>68.36</v>
      </c>
    </row>
    <row r="28" spans="1:7" ht="13.5" customHeight="1">
      <c r="A28" s="167" t="s">
        <v>13</v>
      </c>
      <c r="B28" s="168"/>
      <c r="C28" s="168"/>
      <c r="D28" s="168"/>
      <c r="E28" s="168"/>
      <c r="F28" s="169"/>
      <c r="G28" s="25">
        <f>SUM(G18:G26)</f>
        <v>40534.68</v>
      </c>
    </row>
    <row r="29" spans="1:7" ht="13.5" customHeight="1">
      <c r="A29" s="167" t="s">
        <v>14</v>
      </c>
      <c r="B29" s="168"/>
      <c r="C29" s="168"/>
      <c r="D29" s="168"/>
      <c r="E29" s="168"/>
      <c r="F29" s="169"/>
      <c r="G29" s="25">
        <v>33.18</v>
      </c>
    </row>
    <row r="30" spans="1:7" ht="13.5" customHeight="1">
      <c r="A30" s="167" t="s">
        <v>15</v>
      </c>
      <c r="B30" s="168"/>
      <c r="C30" s="168"/>
      <c r="D30" s="168"/>
      <c r="E30" s="168"/>
      <c r="F30" s="169"/>
      <c r="G30" s="25">
        <v>0</v>
      </c>
    </row>
    <row r="31" spans="1:7" ht="13.5" customHeight="1">
      <c r="A31" s="167" t="s">
        <v>29</v>
      </c>
      <c r="B31" s="168"/>
      <c r="C31" s="168"/>
      <c r="D31" s="168"/>
      <c r="E31" s="168"/>
      <c r="F31" s="169"/>
      <c r="G31" s="25">
        <f>G27+G28+G29+G30</f>
        <v>40636.22</v>
      </c>
    </row>
    <row r="32" spans="1:7" ht="13.5" customHeight="1">
      <c r="A32" s="171"/>
      <c r="B32" s="172"/>
      <c r="C32" s="172"/>
      <c r="D32" s="172"/>
      <c r="E32" s="172"/>
      <c r="F32" s="172"/>
      <c r="G32" s="173"/>
    </row>
    <row r="33" spans="1:7" ht="13.5" customHeight="1">
      <c r="A33" s="167" t="s">
        <v>16</v>
      </c>
      <c r="B33" s="168"/>
      <c r="C33" s="168"/>
      <c r="D33" s="168"/>
      <c r="E33" s="168"/>
      <c r="F33" s="169"/>
      <c r="G33" s="28"/>
    </row>
    <row r="34" spans="1:7" ht="13.5" customHeight="1">
      <c r="A34" s="167" t="s">
        <v>17</v>
      </c>
      <c r="B34" s="168"/>
      <c r="C34" s="168"/>
      <c r="D34" s="168"/>
      <c r="E34" s="168"/>
      <c r="F34" s="169"/>
      <c r="G34" s="25">
        <f>G31+G33</f>
        <v>40636.22</v>
      </c>
    </row>
    <row r="35" spans="1:7" ht="14.25">
      <c r="A35" s="8"/>
      <c r="B35" s="8"/>
      <c r="C35" s="8"/>
      <c r="D35" s="8"/>
      <c r="E35" s="8"/>
      <c r="F35" s="8"/>
      <c r="G35" s="21"/>
    </row>
    <row r="36" spans="1:7" ht="63.75" customHeight="1">
      <c r="A36" s="170" t="s">
        <v>111</v>
      </c>
      <c r="B36" s="170"/>
      <c r="C36" s="170"/>
      <c r="D36" s="170"/>
      <c r="E36" s="170"/>
      <c r="F36" s="170"/>
      <c r="G36" s="170"/>
    </row>
    <row r="37" spans="1:7" ht="33.75" customHeight="1">
      <c r="A37" s="22"/>
      <c r="B37" s="22"/>
      <c r="C37" s="22"/>
      <c r="D37" s="22"/>
      <c r="E37" s="23"/>
      <c r="F37" s="22"/>
      <c r="G37" s="21"/>
    </row>
    <row r="38" spans="1:8" s="5" customFormat="1" ht="14.25">
      <c r="A38" s="165" t="s">
        <v>18</v>
      </c>
      <c r="B38" s="165"/>
      <c r="C38" s="165"/>
      <c r="D38" s="165"/>
      <c r="E38" s="165"/>
      <c r="F38" s="165"/>
      <c r="G38" s="165"/>
      <c r="H38" s="36"/>
    </row>
    <row r="39" spans="1:8" s="5" customFormat="1" ht="14.25">
      <c r="A39" s="165" t="s">
        <v>62</v>
      </c>
      <c r="B39" s="165"/>
      <c r="C39" s="165"/>
      <c r="D39" s="165"/>
      <c r="E39" s="165"/>
      <c r="F39" s="165"/>
      <c r="G39" s="165"/>
      <c r="H39" s="36"/>
    </row>
    <row r="40" spans="1:8" s="6" customFormat="1" ht="68.25" customHeight="1">
      <c r="A40" s="166" t="s">
        <v>19</v>
      </c>
      <c r="B40" s="166"/>
      <c r="C40" s="118" t="s">
        <v>20</v>
      </c>
      <c r="D40" s="118" t="s">
        <v>50</v>
      </c>
      <c r="E40" s="118" t="s">
        <v>21</v>
      </c>
      <c r="F40" s="118" t="s">
        <v>57</v>
      </c>
      <c r="G40" s="118" t="s">
        <v>22</v>
      </c>
      <c r="H40" s="37"/>
    </row>
    <row r="41" spans="1:9" ht="15" customHeight="1">
      <c r="A41" s="156" t="s">
        <v>37</v>
      </c>
      <c r="B41" s="157"/>
      <c r="C41" s="16">
        <v>37527.1</v>
      </c>
      <c r="D41" s="16"/>
      <c r="E41" s="19">
        <v>12692.19</v>
      </c>
      <c r="F41" s="19">
        <f>D41+E41</f>
        <v>12692.19</v>
      </c>
      <c r="G41" s="16">
        <f>C41-F41+23734.77</f>
        <v>48569.67999999999</v>
      </c>
      <c r="I41" s="74"/>
    </row>
    <row r="42" spans="1:7" ht="15" customHeight="1" hidden="1">
      <c r="A42" s="120" t="s">
        <v>52</v>
      </c>
      <c r="B42" s="27"/>
      <c r="C42" s="16"/>
      <c r="D42" s="16"/>
      <c r="E42" s="19"/>
      <c r="F42" s="19">
        <f aca="true" t="shared" si="0" ref="F42:F58">D42+E42</f>
        <v>0</v>
      </c>
      <c r="G42" s="16"/>
    </row>
    <row r="43" spans="1:7" ht="15" customHeight="1" hidden="1">
      <c r="A43" s="120" t="s">
        <v>36</v>
      </c>
      <c r="B43" s="27"/>
      <c r="C43" s="16"/>
      <c r="D43" s="16"/>
      <c r="E43" s="19"/>
      <c r="F43" s="19">
        <f t="shared" si="0"/>
        <v>0</v>
      </c>
      <c r="G43" s="16"/>
    </row>
    <row r="44" spans="1:7" ht="15" customHeight="1" hidden="1">
      <c r="A44" s="120" t="s">
        <v>38</v>
      </c>
      <c r="B44" s="27"/>
      <c r="C44" s="16"/>
      <c r="D44" s="16"/>
      <c r="E44" s="19"/>
      <c r="F44" s="19">
        <f t="shared" si="0"/>
        <v>0</v>
      </c>
      <c r="G44" s="16"/>
    </row>
    <row r="45" spans="1:7" ht="15" customHeight="1">
      <c r="A45" s="156" t="s">
        <v>39</v>
      </c>
      <c r="B45" s="157"/>
      <c r="C45" s="16">
        <v>260.77</v>
      </c>
      <c r="D45" s="16"/>
      <c r="E45" s="19"/>
      <c r="F45" s="19">
        <f t="shared" si="0"/>
        <v>0</v>
      </c>
      <c r="G45" s="16">
        <f>C45+1542.81</f>
        <v>1803.58</v>
      </c>
    </row>
    <row r="46" spans="1:7" ht="15" customHeight="1" hidden="1">
      <c r="A46" s="120" t="s">
        <v>40</v>
      </c>
      <c r="B46" s="27"/>
      <c r="C46" s="16"/>
      <c r="D46" s="16"/>
      <c r="E46" s="19"/>
      <c r="F46" s="19">
        <f t="shared" si="0"/>
        <v>0</v>
      </c>
      <c r="G46" s="16"/>
    </row>
    <row r="47" spans="1:7" ht="15" customHeight="1" hidden="1">
      <c r="A47" s="120" t="s">
        <v>41</v>
      </c>
      <c r="B47" s="27"/>
      <c r="C47" s="16"/>
      <c r="D47" s="16"/>
      <c r="E47" s="19"/>
      <c r="F47" s="19">
        <f t="shared" si="0"/>
        <v>0</v>
      </c>
      <c r="G47" s="16"/>
    </row>
    <row r="48" spans="1:7" ht="15" customHeight="1" hidden="1">
      <c r="A48" s="120" t="s">
        <v>55</v>
      </c>
      <c r="B48" s="27"/>
      <c r="C48" s="16"/>
      <c r="D48" s="16"/>
      <c r="E48" s="19"/>
      <c r="F48" s="19">
        <f t="shared" si="0"/>
        <v>0</v>
      </c>
      <c r="G48" s="16"/>
    </row>
    <row r="49" spans="1:7" ht="15" customHeight="1">
      <c r="A49" s="120" t="s">
        <v>42</v>
      </c>
      <c r="B49" s="27"/>
      <c r="C49" s="16">
        <v>1651.95</v>
      </c>
      <c r="D49" s="16"/>
      <c r="E49" s="19"/>
      <c r="F49" s="19">
        <f t="shared" si="0"/>
        <v>0</v>
      </c>
      <c r="G49" s="16">
        <f>C49+1651.95</f>
        <v>3303.9</v>
      </c>
    </row>
    <row r="50" spans="1:7" ht="15" customHeight="1">
      <c r="A50" s="120" t="s">
        <v>51</v>
      </c>
      <c r="B50" s="27"/>
      <c r="C50" s="16"/>
      <c r="D50" s="16"/>
      <c r="E50" s="19"/>
      <c r="F50" s="19">
        <f t="shared" si="0"/>
        <v>0</v>
      </c>
      <c r="G50" s="16">
        <v>280</v>
      </c>
    </row>
    <row r="51" spans="1:7" ht="15" customHeight="1" hidden="1">
      <c r="A51" s="120" t="s">
        <v>43</v>
      </c>
      <c r="B51" s="27"/>
      <c r="C51" s="16"/>
      <c r="D51" s="16"/>
      <c r="E51" s="19"/>
      <c r="F51" s="19">
        <f t="shared" si="0"/>
        <v>0</v>
      </c>
      <c r="G51" s="16"/>
    </row>
    <row r="52" spans="1:7" ht="16.5" customHeight="1" hidden="1">
      <c r="A52" s="120" t="s">
        <v>44</v>
      </c>
      <c r="B52" s="27"/>
      <c r="C52" s="16"/>
      <c r="D52" s="16"/>
      <c r="E52" s="19"/>
      <c r="F52" s="19">
        <f t="shared" si="0"/>
        <v>0</v>
      </c>
      <c r="G52" s="16"/>
    </row>
    <row r="53" spans="1:7" ht="15" customHeight="1" hidden="1">
      <c r="A53" s="120" t="s">
        <v>45</v>
      </c>
      <c r="B53" s="27"/>
      <c r="C53" s="16"/>
      <c r="D53" s="16"/>
      <c r="E53" s="19"/>
      <c r="F53" s="19">
        <f t="shared" si="0"/>
        <v>0</v>
      </c>
      <c r="G53" s="16"/>
    </row>
    <row r="54" spans="1:7" ht="15" customHeight="1">
      <c r="A54" s="120" t="s">
        <v>46</v>
      </c>
      <c r="B54" s="27"/>
      <c r="C54" s="16"/>
      <c r="D54" s="16"/>
      <c r="E54" s="19"/>
      <c r="F54" s="19">
        <f t="shared" si="0"/>
        <v>0</v>
      </c>
      <c r="G54" s="16">
        <v>0</v>
      </c>
    </row>
    <row r="55" spans="1:7" ht="15" customHeight="1">
      <c r="A55" s="156" t="s">
        <v>47</v>
      </c>
      <c r="B55" s="157"/>
      <c r="C55" s="16">
        <f>209.1+47.79</f>
        <v>256.89</v>
      </c>
      <c r="D55" s="16"/>
      <c r="E55" s="19"/>
      <c r="F55" s="19">
        <f t="shared" si="0"/>
        <v>0</v>
      </c>
      <c r="G55" s="16">
        <f>256.89+257.54</f>
        <v>514.4300000000001</v>
      </c>
    </row>
    <row r="56" spans="1:7" ht="15" customHeight="1">
      <c r="A56" s="156" t="s">
        <v>48</v>
      </c>
      <c r="B56" s="157"/>
      <c r="C56" s="16">
        <v>103.82</v>
      </c>
      <c r="D56" s="16"/>
      <c r="E56" s="19"/>
      <c r="F56" s="19">
        <f t="shared" si="0"/>
        <v>0</v>
      </c>
      <c r="G56" s="16">
        <f>103.82+114.86</f>
        <v>218.68</v>
      </c>
    </row>
    <row r="57" spans="1:7" ht="15" customHeight="1">
      <c r="A57" s="156" t="s">
        <v>49</v>
      </c>
      <c r="B57" s="157"/>
      <c r="C57" s="16">
        <v>409.69</v>
      </c>
      <c r="D57" s="16"/>
      <c r="E57" s="19"/>
      <c r="F57" s="19">
        <f t="shared" si="0"/>
        <v>0</v>
      </c>
      <c r="G57" s="16">
        <f>409.69*2</f>
        <v>819.38</v>
      </c>
    </row>
    <row r="58" spans="1:7" ht="15" customHeight="1" hidden="1">
      <c r="A58" s="156"/>
      <c r="B58" s="157"/>
      <c r="C58" s="16"/>
      <c r="D58" s="16"/>
      <c r="E58" s="19"/>
      <c r="F58" s="19">
        <f t="shared" si="0"/>
        <v>0</v>
      </c>
      <c r="G58" s="16"/>
    </row>
    <row r="59" spans="1:8" s="5" customFormat="1" ht="20.25" customHeight="1">
      <c r="A59" s="158" t="s">
        <v>0</v>
      </c>
      <c r="B59" s="158"/>
      <c r="C59" s="18">
        <f>SUM(C41:C58)</f>
        <v>40210.219999999994</v>
      </c>
      <c r="D59" s="18">
        <f>SUM(D41:D58)</f>
        <v>0</v>
      </c>
      <c r="E59" s="18">
        <f>SUM(E41:E58)</f>
        <v>12692.19</v>
      </c>
      <c r="F59" s="18">
        <f>SUM(F41:F58)</f>
        <v>12692.19</v>
      </c>
      <c r="G59" s="18">
        <f>SUM(G41:G58)</f>
        <v>55509.649999999994</v>
      </c>
      <c r="H59" s="36"/>
    </row>
    <row r="60" spans="1:12" ht="10.5" customHeight="1">
      <c r="A60" s="38"/>
      <c r="B60" s="39"/>
      <c r="C60" s="39"/>
      <c r="D60" s="39"/>
      <c r="E60" s="39"/>
      <c r="F60" s="39"/>
      <c r="G60" s="40"/>
      <c r="L60" s="17"/>
    </row>
    <row r="61" spans="1:7" ht="14.25">
      <c r="A61" s="159" t="s">
        <v>23</v>
      </c>
      <c r="B61" s="160"/>
      <c r="C61" s="160"/>
      <c r="D61" s="160"/>
      <c r="E61" s="160"/>
      <c r="F61" s="160"/>
      <c r="G61" s="161"/>
    </row>
    <row r="62" spans="1:7" ht="14.25">
      <c r="A62" s="26" t="s">
        <v>24</v>
      </c>
      <c r="B62" s="113"/>
      <c r="C62" s="114"/>
      <c r="D62" s="114"/>
      <c r="E62" s="114"/>
      <c r="F62" s="115"/>
      <c r="G62" s="14">
        <f>G34</f>
        <v>40636.22</v>
      </c>
    </row>
    <row r="63" spans="1:7" ht="14.25">
      <c r="A63" s="113" t="s">
        <v>25</v>
      </c>
      <c r="B63" s="114"/>
      <c r="C63" s="114"/>
      <c r="D63" s="114"/>
      <c r="E63" s="114"/>
      <c r="F63" s="115"/>
      <c r="G63" s="14">
        <f>D59+E59</f>
        <v>12692.19</v>
      </c>
    </row>
    <row r="64" spans="1:7" ht="14.25">
      <c r="A64" s="162" t="s">
        <v>26</v>
      </c>
      <c r="B64" s="163"/>
      <c r="C64" s="163"/>
      <c r="D64" s="163"/>
      <c r="E64" s="163"/>
      <c r="F64" s="164"/>
      <c r="G64" s="14">
        <f>G62-G63</f>
        <v>27944.03</v>
      </c>
    </row>
    <row r="65" spans="1:7" ht="14.25">
      <c r="A65" s="113" t="s">
        <v>27</v>
      </c>
      <c r="B65" s="114"/>
      <c r="C65" s="114"/>
      <c r="D65" s="114"/>
      <c r="E65" s="114"/>
      <c r="F65" s="115"/>
      <c r="G65" s="15">
        <v>0</v>
      </c>
    </row>
    <row r="66" spans="1:7" ht="14.25">
      <c r="A66" s="162" t="s">
        <v>28</v>
      </c>
      <c r="B66" s="163"/>
      <c r="C66" s="163"/>
      <c r="D66" s="163"/>
      <c r="E66" s="163"/>
      <c r="F66" s="164"/>
      <c r="G66" s="46">
        <f>G64-G65</f>
        <v>27944.03</v>
      </c>
    </row>
    <row r="67" spans="3:6" ht="7.5" customHeight="1">
      <c r="C67" s="11"/>
      <c r="D67" s="11"/>
      <c r="E67" s="11"/>
      <c r="F67" s="11"/>
    </row>
    <row r="68" spans="1:7" ht="4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12" s="21" customFormat="1" ht="14.25">
      <c r="A69" s="2" t="s">
        <v>109</v>
      </c>
      <c r="B69" s="2"/>
      <c r="C69" s="2"/>
      <c r="D69" s="2"/>
      <c r="E69" s="2"/>
      <c r="F69" s="2"/>
      <c r="G69" s="9"/>
      <c r="I69" s="9"/>
      <c r="J69" s="9"/>
      <c r="K69" s="9"/>
      <c r="L69" s="9"/>
    </row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47">
    <mergeCell ref="A59:B59"/>
    <mergeCell ref="A61:G61"/>
    <mergeCell ref="A64:F64"/>
    <mergeCell ref="A66:F66"/>
    <mergeCell ref="A68:G68"/>
    <mergeCell ref="A40:B40"/>
    <mergeCell ref="A41:B41"/>
    <mergeCell ref="A45:B45"/>
    <mergeCell ref="A56:B56"/>
    <mergeCell ref="A57:B57"/>
    <mergeCell ref="A58:B58"/>
    <mergeCell ref="A55:B55"/>
    <mergeCell ref="A32:G32"/>
    <mergeCell ref="A33:F33"/>
    <mergeCell ref="A34:F34"/>
    <mergeCell ref="A36:G36"/>
    <mergeCell ref="A38:G38"/>
    <mergeCell ref="A39:G39"/>
    <mergeCell ref="A26:C26"/>
    <mergeCell ref="A27:F27"/>
    <mergeCell ref="A28:F28"/>
    <mergeCell ref="A29:F29"/>
    <mergeCell ref="A30:F30"/>
    <mergeCell ref="A31:F31"/>
    <mergeCell ref="A20:C20"/>
    <mergeCell ref="A21:C21"/>
    <mergeCell ref="A22:C22"/>
    <mergeCell ref="A23:C23"/>
    <mergeCell ref="A24:C24"/>
    <mergeCell ref="A25:C25"/>
    <mergeCell ref="A15:D15"/>
    <mergeCell ref="A16:G16"/>
    <mergeCell ref="A17:C17"/>
    <mergeCell ref="A18:C18"/>
    <mergeCell ref="A19:C19"/>
    <mergeCell ref="A8:J8"/>
    <mergeCell ref="A9:G9"/>
    <mergeCell ref="A10:F10"/>
    <mergeCell ref="A11:F11"/>
    <mergeCell ref="A12:D12"/>
    <mergeCell ref="A13:D13"/>
    <mergeCell ref="A1:G1"/>
    <mergeCell ref="A2:G2"/>
    <mergeCell ref="A4:F4"/>
    <mergeCell ref="A5:F5"/>
    <mergeCell ref="A6:F6"/>
    <mergeCell ref="A7:G7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zoomScalePageLayoutView="0" workbookViewId="0" topLeftCell="A13">
      <selection activeCell="A18" sqref="A18:IV30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127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153">
        <v>43266</v>
      </c>
      <c r="F13" s="27" t="s">
        <v>59</v>
      </c>
      <c r="G13" s="25">
        <v>2401719.36</v>
      </c>
    </row>
    <row r="14" spans="1:7" ht="13.5" customHeight="1">
      <c r="A14" s="147" t="s">
        <v>78</v>
      </c>
      <c r="B14" s="148"/>
      <c r="C14" s="148"/>
      <c r="D14" s="149"/>
      <c r="E14" s="153">
        <v>44180</v>
      </c>
      <c r="F14" s="27"/>
      <c r="G14" s="25"/>
    </row>
    <row r="15" spans="1:7" ht="13.5" customHeight="1">
      <c r="A15" s="162"/>
      <c r="B15" s="163"/>
      <c r="C15" s="163"/>
      <c r="D15" s="164"/>
      <c r="E15" s="60"/>
      <c r="F15" s="27"/>
      <c r="G15" s="25"/>
    </row>
    <row r="16" spans="1:7" ht="15" customHeight="1">
      <c r="A16" s="180" t="s">
        <v>6</v>
      </c>
      <c r="B16" s="181"/>
      <c r="C16" s="181"/>
      <c r="D16" s="181"/>
      <c r="E16" s="181"/>
      <c r="F16" s="181"/>
      <c r="G16" s="182"/>
    </row>
    <row r="17" spans="1:8" s="4" customFormat="1" ht="34.5" customHeight="1">
      <c r="A17" s="177" t="s">
        <v>7</v>
      </c>
      <c r="B17" s="178"/>
      <c r="C17" s="179"/>
      <c r="D17" s="32" t="s">
        <v>8</v>
      </c>
      <c r="E17" s="59" t="s">
        <v>9</v>
      </c>
      <c r="F17" s="59" t="s">
        <v>10</v>
      </c>
      <c r="G17" s="32" t="s">
        <v>11</v>
      </c>
      <c r="H17" s="34"/>
    </row>
    <row r="18" spans="1:8" s="4" customFormat="1" ht="13.5" customHeight="1">
      <c r="A18" s="190">
        <v>44326</v>
      </c>
      <c r="B18" s="190"/>
      <c r="C18" s="190"/>
      <c r="D18" s="14">
        <v>12600</v>
      </c>
      <c r="E18" s="153">
        <v>44323</v>
      </c>
      <c r="F18" s="20">
        <v>134875164</v>
      </c>
      <c r="G18" s="25">
        <v>12600</v>
      </c>
      <c r="H18" s="34" t="s">
        <v>67</v>
      </c>
    </row>
    <row r="19" spans="1:9" s="4" customFormat="1" ht="13.5" customHeight="1">
      <c r="A19" s="174">
        <v>44347</v>
      </c>
      <c r="B19" s="175"/>
      <c r="C19" s="176"/>
      <c r="D19" s="29">
        <v>5400</v>
      </c>
      <c r="E19" s="151">
        <v>44342</v>
      </c>
      <c r="F19" s="24">
        <v>139430786</v>
      </c>
      <c r="G19" s="30">
        <v>5400</v>
      </c>
      <c r="H19" s="35" t="s">
        <v>66</v>
      </c>
      <c r="I19" s="9"/>
    </row>
    <row r="20" spans="1:8" ht="13.5" customHeight="1">
      <c r="A20" s="190">
        <v>44347</v>
      </c>
      <c r="B20" s="190"/>
      <c r="C20" s="190"/>
      <c r="D20" s="14">
        <v>2500</v>
      </c>
      <c r="E20" s="151">
        <v>44342</v>
      </c>
      <c r="F20" s="20">
        <v>139430798</v>
      </c>
      <c r="G20" s="14">
        <v>2550</v>
      </c>
      <c r="H20" s="35" t="s">
        <v>66</v>
      </c>
    </row>
    <row r="21" spans="1:8" s="4" customFormat="1" ht="13.5" customHeight="1">
      <c r="A21" s="190">
        <v>44357</v>
      </c>
      <c r="B21" s="190"/>
      <c r="C21" s="190"/>
      <c r="D21" s="14">
        <v>12600</v>
      </c>
      <c r="E21" s="153">
        <v>44356</v>
      </c>
      <c r="F21" s="20">
        <v>143481912</v>
      </c>
      <c r="G21" s="25">
        <v>12600</v>
      </c>
      <c r="H21" s="34" t="s">
        <v>70</v>
      </c>
    </row>
    <row r="22" spans="1:8" s="4" customFormat="1" ht="13.5" customHeight="1">
      <c r="A22" s="190">
        <v>44377</v>
      </c>
      <c r="B22" s="190"/>
      <c r="C22" s="190"/>
      <c r="D22" s="14">
        <v>5400</v>
      </c>
      <c r="E22" s="153">
        <v>44378</v>
      </c>
      <c r="F22" s="20">
        <v>148555091</v>
      </c>
      <c r="G22" s="25">
        <v>5400</v>
      </c>
      <c r="H22" s="34" t="s">
        <v>67</v>
      </c>
    </row>
    <row r="23" spans="1:9" s="4" customFormat="1" ht="13.5" customHeight="1">
      <c r="A23" s="174">
        <v>44377</v>
      </c>
      <c r="B23" s="175"/>
      <c r="C23" s="176"/>
      <c r="D23" s="29">
        <v>14116.34</v>
      </c>
      <c r="E23" s="151">
        <v>44382</v>
      </c>
      <c r="F23" s="24">
        <v>149190403</v>
      </c>
      <c r="G23" s="30">
        <v>14116.34</v>
      </c>
      <c r="H23" s="35" t="s">
        <v>67</v>
      </c>
      <c r="I23" s="9"/>
    </row>
    <row r="24" spans="1:8" ht="13.5" customHeight="1">
      <c r="A24" s="190">
        <v>44387</v>
      </c>
      <c r="B24" s="190"/>
      <c r="C24" s="190"/>
      <c r="D24" s="14">
        <v>12600</v>
      </c>
      <c r="E24" s="151">
        <v>44384</v>
      </c>
      <c r="F24" s="20">
        <v>150182845</v>
      </c>
      <c r="G24" s="14">
        <v>12600</v>
      </c>
      <c r="H24" s="35" t="s">
        <v>69</v>
      </c>
    </row>
    <row r="25" spans="1:9" s="4" customFormat="1" ht="13.5" customHeight="1">
      <c r="A25" s="190">
        <v>44408</v>
      </c>
      <c r="B25" s="190"/>
      <c r="C25" s="190"/>
      <c r="D25" s="29">
        <v>21435.68</v>
      </c>
      <c r="E25" s="151">
        <v>44404</v>
      </c>
      <c r="F25" s="20">
        <v>154314295</v>
      </c>
      <c r="G25" s="30">
        <v>21435.68</v>
      </c>
      <c r="H25" s="35"/>
      <c r="I25" s="9"/>
    </row>
    <row r="26" spans="1:8" ht="13.5" customHeight="1">
      <c r="A26" s="190">
        <v>44408</v>
      </c>
      <c r="B26" s="190"/>
      <c r="C26" s="190"/>
      <c r="D26" s="29">
        <v>5400</v>
      </c>
      <c r="E26" s="151">
        <v>44404</v>
      </c>
      <c r="F26" s="20">
        <v>154314319</v>
      </c>
      <c r="G26" s="30">
        <v>5400</v>
      </c>
      <c r="H26" s="35"/>
    </row>
    <row r="27" spans="1:8" s="4" customFormat="1" ht="13.5" customHeight="1">
      <c r="A27" s="190">
        <v>44418</v>
      </c>
      <c r="B27" s="190"/>
      <c r="C27" s="190"/>
      <c r="D27" s="14">
        <v>12600</v>
      </c>
      <c r="E27" s="151">
        <v>44414</v>
      </c>
      <c r="F27" s="20">
        <v>156943574</v>
      </c>
      <c r="G27" s="14">
        <v>12600</v>
      </c>
      <c r="H27" s="34"/>
    </row>
    <row r="28" spans="1:9" s="4" customFormat="1" ht="13.5" customHeight="1">
      <c r="A28" s="174">
        <v>44439</v>
      </c>
      <c r="B28" s="175"/>
      <c r="C28" s="176"/>
      <c r="D28" s="29">
        <v>17409.68</v>
      </c>
      <c r="E28" s="151">
        <v>44435</v>
      </c>
      <c r="F28" s="24">
        <v>161346639</v>
      </c>
      <c r="G28" s="30">
        <v>17409.68</v>
      </c>
      <c r="H28" s="35"/>
      <c r="I28" s="9"/>
    </row>
    <row r="29" spans="1:8" ht="13.5" customHeight="1">
      <c r="A29" s="174">
        <v>44439</v>
      </c>
      <c r="B29" s="175"/>
      <c r="C29" s="176"/>
      <c r="D29" s="29">
        <v>5400</v>
      </c>
      <c r="E29" s="151">
        <v>44435</v>
      </c>
      <c r="F29" s="24">
        <v>161346829</v>
      </c>
      <c r="G29" s="30">
        <v>5400</v>
      </c>
      <c r="H29" s="35"/>
    </row>
    <row r="30" spans="1:9" s="4" customFormat="1" ht="13.5" customHeight="1">
      <c r="A30" s="174">
        <v>44439</v>
      </c>
      <c r="B30" s="175"/>
      <c r="C30" s="176"/>
      <c r="D30" s="29">
        <v>5125</v>
      </c>
      <c r="E30" s="151">
        <v>44435</v>
      </c>
      <c r="F30" s="24">
        <v>161346844</v>
      </c>
      <c r="G30" s="30">
        <v>5125</v>
      </c>
      <c r="H30" s="35"/>
      <c r="I30" s="9"/>
    </row>
    <row r="31" spans="1:7" ht="13.5" customHeight="1">
      <c r="A31" s="167" t="s">
        <v>12</v>
      </c>
      <c r="B31" s="168"/>
      <c r="C31" s="168"/>
      <c r="D31" s="168"/>
      <c r="E31" s="168"/>
      <c r="F31" s="169"/>
      <c r="G31" s="13">
        <v>0.42</v>
      </c>
    </row>
    <row r="32" spans="1:7" ht="13.5" customHeight="1">
      <c r="A32" s="167" t="s">
        <v>13</v>
      </c>
      <c r="B32" s="168"/>
      <c r="C32" s="168"/>
      <c r="D32" s="168"/>
      <c r="E32" s="168"/>
      <c r="F32" s="169"/>
      <c r="G32" s="25">
        <f>SUM(G18:G30)</f>
        <v>132636.69999999998</v>
      </c>
    </row>
    <row r="33" spans="1:7" ht="13.5" customHeight="1">
      <c r="A33" s="167" t="s">
        <v>14</v>
      </c>
      <c r="B33" s="168"/>
      <c r="C33" s="168"/>
      <c r="D33" s="168"/>
      <c r="E33" s="168"/>
      <c r="F33" s="169"/>
      <c r="G33" s="25">
        <f>MAIO!G29+JUNHO!G29+julho!G29+agosto!G29</f>
        <v>117.18</v>
      </c>
    </row>
    <row r="34" spans="1:7" ht="13.5" customHeight="1">
      <c r="A34" s="167" t="s">
        <v>15</v>
      </c>
      <c r="B34" s="168"/>
      <c r="C34" s="168"/>
      <c r="D34" s="168"/>
      <c r="E34" s="168"/>
      <c r="F34" s="169"/>
      <c r="G34" s="25">
        <v>0</v>
      </c>
    </row>
    <row r="35" spans="1:7" ht="13.5" customHeight="1">
      <c r="A35" s="167" t="s">
        <v>29</v>
      </c>
      <c r="B35" s="168"/>
      <c r="C35" s="168"/>
      <c r="D35" s="168"/>
      <c r="E35" s="168"/>
      <c r="F35" s="169"/>
      <c r="G35" s="25">
        <f>G32+G33+G34+G31</f>
        <v>132754.3</v>
      </c>
    </row>
    <row r="36" spans="1:7" ht="13.5" customHeight="1">
      <c r="A36" s="171"/>
      <c r="B36" s="172"/>
      <c r="C36" s="172"/>
      <c r="D36" s="172"/>
      <c r="E36" s="172"/>
      <c r="F36" s="172"/>
      <c r="G36" s="173"/>
    </row>
    <row r="37" spans="1:7" ht="13.5" customHeight="1">
      <c r="A37" s="167" t="s">
        <v>16</v>
      </c>
      <c r="B37" s="168"/>
      <c r="C37" s="168"/>
      <c r="D37" s="168"/>
      <c r="E37" s="168"/>
      <c r="F37" s="169"/>
      <c r="G37" s="28"/>
    </row>
    <row r="38" spans="1:7" ht="13.5" customHeight="1">
      <c r="A38" s="167" t="s">
        <v>17</v>
      </c>
      <c r="B38" s="168"/>
      <c r="C38" s="168"/>
      <c r="D38" s="168"/>
      <c r="E38" s="168"/>
      <c r="F38" s="169"/>
      <c r="G38" s="47">
        <f>G35+G37</f>
        <v>132754.3</v>
      </c>
    </row>
    <row r="39" spans="1:7" ht="39" customHeight="1">
      <c r="A39" s="170" t="s">
        <v>129</v>
      </c>
      <c r="B39" s="170"/>
      <c r="C39" s="170"/>
      <c r="D39" s="170"/>
      <c r="E39" s="170"/>
      <c r="F39" s="170"/>
      <c r="G39" s="170"/>
    </row>
    <row r="40" spans="1:8" s="5" customFormat="1" ht="14.25">
      <c r="A40" s="165" t="s">
        <v>18</v>
      </c>
      <c r="B40" s="165"/>
      <c r="C40" s="165"/>
      <c r="D40" s="165"/>
      <c r="E40" s="165"/>
      <c r="F40" s="165"/>
      <c r="G40" s="165"/>
      <c r="H40" s="36"/>
    </row>
    <row r="41" spans="1:8" s="5" customFormat="1" ht="14.25">
      <c r="A41" s="165" t="s">
        <v>62</v>
      </c>
      <c r="B41" s="165"/>
      <c r="C41" s="165"/>
      <c r="D41" s="165"/>
      <c r="E41" s="165"/>
      <c r="F41" s="165"/>
      <c r="G41" s="165"/>
      <c r="H41" s="36"/>
    </row>
    <row r="42" spans="1:8" s="6" customFormat="1" ht="68.25" customHeight="1">
      <c r="A42" s="166" t="s">
        <v>19</v>
      </c>
      <c r="B42" s="166"/>
      <c r="C42" s="61" t="s">
        <v>20</v>
      </c>
      <c r="D42" s="61" t="s">
        <v>50</v>
      </c>
      <c r="E42" s="61" t="s">
        <v>21</v>
      </c>
      <c r="F42" s="61" t="s">
        <v>57</v>
      </c>
      <c r="G42" s="61" t="s">
        <v>22</v>
      </c>
      <c r="H42" s="37"/>
    </row>
    <row r="43" spans="1:7" ht="15" customHeight="1">
      <c r="A43" s="156" t="s">
        <v>37</v>
      </c>
      <c r="B43" s="157"/>
      <c r="C43" s="16">
        <f>MAIO!C41+JUNHO!C41+julho!C41+agosto!C41</f>
        <v>140089.827</v>
      </c>
      <c r="D43" s="16">
        <v>6507.59</v>
      </c>
      <c r="E43" s="19">
        <f>C43-G43</f>
        <v>91520.147</v>
      </c>
      <c r="F43" s="19">
        <f>D43+E43</f>
        <v>98027.737</v>
      </c>
      <c r="G43" s="16">
        <f>agosto!G41</f>
        <v>48569.67999999999</v>
      </c>
    </row>
    <row r="44" spans="1:7" ht="15" customHeight="1" hidden="1">
      <c r="A44" s="10" t="s">
        <v>52</v>
      </c>
      <c r="B44" s="27"/>
      <c r="C44" s="16">
        <f>MAIO!C42+JUNHO!C42+julho!C42+agosto!C42</f>
        <v>0</v>
      </c>
      <c r="D44" s="16"/>
      <c r="E44" s="19">
        <f aca="true" t="shared" si="0" ref="E44:E59">C44-G44</f>
        <v>0</v>
      </c>
      <c r="F44" s="19">
        <f aca="true" t="shared" si="1" ref="F44:F60">D44+E44</f>
        <v>0</v>
      </c>
      <c r="G44" s="16">
        <f>agosto!G42</f>
        <v>0</v>
      </c>
    </row>
    <row r="45" spans="1:7" ht="15" customHeight="1" hidden="1">
      <c r="A45" s="10" t="s">
        <v>36</v>
      </c>
      <c r="B45" s="27"/>
      <c r="C45" s="16">
        <f>MAIO!C43+JUNHO!C43+julho!C43+agosto!C43</f>
        <v>0</v>
      </c>
      <c r="D45" s="16"/>
      <c r="E45" s="19">
        <f t="shared" si="0"/>
        <v>0</v>
      </c>
      <c r="F45" s="19">
        <f t="shared" si="1"/>
        <v>0</v>
      </c>
      <c r="G45" s="16">
        <f>agosto!G43</f>
        <v>0</v>
      </c>
    </row>
    <row r="46" spans="1:10" s="21" customFormat="1" ht="15" customHeight="1" hidden="1">
      <c r="A46" s="10" t="s">
        <v>38</v>
      </c>
      <c r="B46" s="27"/>
      <c r="C46" s="16">
        <f>MAIO!C44+JUNHO!C44+julho!C44+agosto!C44</f>
        <v>0</v>
      </c>
      <c r="D46" s="16"/>
      <c r="E46" s="19">
        <f t="shared" si="0"/>
        <v>0</v>
      </c>
      <c r="F46" s="19">
        <f t="shared" si="1"/>
        <v>0</v>
      </c>
      <c r="G46" s="16">
        <f>agosto!G44</f>
        <v>0</v>
      </c>
      <c r="I46" s="9"/>
      <c r="J46" s="9"/>
    </row>
    <row r="47" spans="1:10" s="21" customFormat="1" ht="15" customHeight="1">
      <c r="A47" s="156" t="s">
        <v>39</v>
      </c>
      <c r="B47" s="157"/>
      <c r="C47" s="16">
        <f>MAIO!C45+JUNHO!C45+julho!C45+agosto!C45</f>
        <v>2685.46</v>
      </c>
      <c r="D47" s="16"/>
      <c r="E47" s="19">
        <f t="shared" si="0"/>
        <v>881.8800000000001</v>
      </c>
      <c r="F47" s="19">
        <f t="shared" si="1"/>
        <v>881.8800000000001</v>
      </c>
      <c r="G47" s="16">
        <f>agosto!G45</f>
        <v>1803.58</v>
      </c>
      <c r="I47" s="9"/>
      <c r="J47" s="9"/>
    </row>
    <row r="48" spans="1:10" s="21" customFormat="1" ht="15" customHeight="1" hidden="1">
      <c r="A48" s="10" t="s">
        <v>40</v>
      </c>
      <c r="B48" s="27"/>
      <c r="C48" s="16">
        <f>MAIO!C46+JUNHO!C46+julho!C46+agosto!C46</f>
        <v>0</v>
      </c>
      <c r="D48" s="16"/>
      <c r="E48" s="19">
        <f t="shared" si="0"/>
        <v>0</v>
      </c>
      <c r="F48" s="19">
        <f t="shared" si="1"/>
        <v>0</v>
      </c>
      <c r="G48" s="16">
        <f>agosto!G46</f>
        <v>0</v>
      </c>
      <c r="I48" s="9"/>
      <c r="J48" s="9"/>
    </row>
    <row r="49" spans="1:10" s="21" customFormat="1" ht="15" customHeight="1" hidden="1">
      <c r="A49" s="10" t="s">
        <v>41</v>
      </c>
      <c r="B49" s="27"/>
      <c r="C49" s="16">
        <f>MAIO!C47+JUNHO!C47+julho!C47+agosto!C47</f>
        <v>0</v>
      </c>
      <c r="D49" s="16"/>
      <c r="E49" s="19">
        <f t="shared" si="0"/>
        <v>0</v>
      </c>
      <c r="F49" s="19">
        <f t="shared" si="1"/>
        <v>0</v>
      </c>
      <c r="G49" s="16">
        <f>agosto!G47</f>
        <v>0</v>
      </c>
      <c r="I49" s="9"/>
      <c r="J49" s="9"/>
    </row>
    <row r="50" spans="1:10" s="21" customFormat="1" ht="15" customHeight="1" hidden="1">
      <c r="A50" s="10" t="s">
        <v>55</v>
      </c>
      <c r="B50" s="27"/>
      <c r="C50" s="16">
        <f>MAIO!C48+JUNHO!C48+julho!C48+agosto!C48</f>
        <v>0</v>
      </c>
      <c r="D50" s="16"/>
      <c r="E50" s="19">
        <f t="shared" si="0"/>
        <v>0</v>
      </c>
      <c r="F50" s="19">
        <f t="shared" si="1"/>
        <v>0</v>
      </c>
      <c r="G50" s="16">
        <f>agosto!G48</f>
        <v>0</v>
      </c>
      <c r="I50" s="9"/>
      <c r="J50" s="9"/>
    </row>
    <row r="51" spans="1:10" s="21" customFormat="1" ht="15" customHeight="1">
      <c r="A51" s="10" t="s">
        <v>42</v>
      </c>
      <c r="B51" s="27"/>
      <c r="C51" s="16">
        <f>MAIO!C49+JUNHO!C49+julho!C49+agosto!C49</f>
        <v>6234.849999999999</v>
      </c>
      <c r="D51" s="16">
        <v>919.94</v>
      </c>
      <c r="E51" s="19">
        <f t="shared" si="0"/>
        <v>2930.9499999999994</v>
      </c>
      <c r="F51" s="19">
        <f t="shared" si="1"/>
        <v>3850.8899999999994</v>
      </c>
      <c r="G51" s="16">
        <f>agosto!G49</f>
        <v>3303.9</v>
      </c>
      <c r="I51" s="9"/>
      <c r="J51" s="9"/>
    </row>
    <row r="52" spans="1:10" s="21" customFormat="1" ht="15" customHeight="1">
      <c r="A52" s="10" t="s">
        <v>51</v>
      </c>
      <c r="B52" s="27"/>
      <c r="C52" s="16">
        <f>MAIO!C50+JUNHO!C50+julho!C50+agosto!C50</f>
        <v>280</v>
      </c>
      <c r="D52" s="16"/>
      <c r="E52" s="19">
        <f t="shared" si="0"/>
        <v>0</v>
      </c>
      <c r="F52" s="19">
        <f t="shared" si="1"/>
        <v>0</v>
      </c>
      <c r="G52" s="16">
        <f>agosto!G50</f>
        <v>280</v>
      </c>
      <c r="I52" s="9"/>
      <c r="J52" s="9"/>
    </row>
    <row r="53" spans="1:10" s="21" customFormat="1" ht="15" customHeight="1" hidden="1">
      <c r="A53" s="10" t="s">
        <v>43</v>
      </c>
      <c r="B53" s="27"/>
      <c r="C53" s="16">
        <f>MAIO!C51+JUNHO!C51+julho!C51+agosto!C51</f>
        <v>0</v>
      </c>
      <c r="D53" s="16"/>
      <c r="E53" s="19">
        <f t="shared" si="0"/>
        <v>0</v>
      </c>
      <c r="F53" s="19">
        <f t="shared" si="1"/>
        <v>0</v>
      </c>
      <c r="G53" s="16">
        <f>agosto!G51</f>
        <v>0</v>
      </c>
      <c r="I53" s="9"/>
      <c r="J53" s="9"/>
    </row>
    <row r="54" spans="1:10" s="21" customFormat="1" ht="16.5" customHeight="1" hidden="1">
      <c r="A54" s="10" t="s">
        <v>44</v>
      </c>
      <c r="B54" s="27"/>
      <c r="C54" s="16">
        <f>MAIO!C52+JUNHO!C52+julho!C52+agosto!C52</f>
        <v>0</v>
      </c>
      <c r="D54" s="16"/>
      <c r="E54" s="19">
        <f t="shared" si="0"/>
        <v>0</v>
      </c>
      <c r="F54" s="19">
        <f t="shared" si="1"/>
        <v>0</v>
      </c>
      <c r="G54" s="16">
        <f>agosto!G52</f>
        <v>0</v>
      </c>
      <c r="I54" s="9"/>
      <c r="J54" s="9"/>
    </row>
    <row r="55" spans="1:10" s="21" customFormat="1" ht="15" customHeight="1" hidden="1">
      <c r="A55" s="10" t="s">
        <v>45</v>
      </c>
      <c r="B55" s="27"/>
      <c r="C55" s="16">
        <f>MAIO!C53+JUNHO!C53+julho!C53+agosto!C53</f>
        <v>0</v>
      </c>
      <c r="D55" s="16"/>
      <c r="E55" s="19">
        <f t="shared" si="0"/>
        <v>0</v>
      </c>
      <c r="F55" s="19">
        <f t="shared" si="1"/>
        <v>0</v>
      </c>
      <c r="G55" s="16">
        <f>agosto!G53</f>
        <v>0</v>
      </c>
      <c r="I55" s="9"/>
      <c r="J55" s="9"/>
    </row>
    <row r="56" spans="1:10" s="21" customFormat="1" ht="15" customHeight="1">
      <c r="A56" s="10" t="s">
        <v>46</v>
      </c>
      <c r="B56" s="27"/>
      <c r="C56" s="16">
        <f>MAIO!C54+JUNHO!C54+julho!C54+agosto!C54</f>
        <v>583.96</v>
      </c>
      <c r="D56" s="16">
        <v>11.64</v>
      </c>
      <c r="E56" s="19">
        <f t="shared" si="0"/>
        <v>583.96</v>
      </c>
      <c r="F56" s="19">
        <f t="shared" si="1"/>
        <v>595.6</v>
      </c>
      <c r="G56" s="16">
        <f>agosto!G54</f>
        <v>0</v>
      </c>
      <c r="I56" s="9"/>
      <c r="J56" s="9"/>
    </row>
    <row r="57" spans="1:10" s="21" customFormat="1" ht="15" customHeight="1">
      <c r="A57" s="156" t="s">
        <v>47</v>
      </c>
      <c r="B57" s="157"/>
      <c r="C57" s="16">
        <f>MAIO!C55+JUNHO!C55+julho!C55+agosto!C55</f>
        <v>771.9599999999999</v>
      </c>
      <c r="D57" s="16"/>
      <c r="E57" s="19">
        <f t="shared" si="0"/>
        <v>257.52999999999986</v>
      </c>
      <c r="F57" s="19">
        <f t="shared" si="1"/>
        <v>257.52999999999986</v>
      </c>
      <c r="G57" s="16">
        <f>agosto!G55</f>
        <v>514.4300000000001</v>
      </c>
      <c r="I57" s="9"/>
      <c r="J57" s="9"/>
    </row>
    <row r="58" spans="1:10" s="21" customFormat="1" ht="15" customHeight="1">
      <c r="A58" s="156" t="s">
        <v>48</v>
      </c>
      <c r="B58" s="157"/>
      <c r="C58" s="16">
        <f>MAIO!C56+JUNHO!C56+julho!C56+agosto!C56</f>
        <v>347.67</v>
      </c>
      <c r="D58" s="16">
        <v>74.83</v>
      </c>
      <c r="E58" s="19">
        <f t="shared" si="0"/>
        <v>128.99</v>
      </c>
      <c r="F58" s="19">
        <f t="shared" si="1"/>
        <v>203.82</v>
      </c>
      <c r="G58" s="16">
        <f>agosto!G56</f>
        <v>218.68</v>
      </c>
      <c r="I58" s="9"/>
      <c r="J58" s="9"/>
    </row>
    <row r="59" spans="1:10" s="21" customFormat="1" ht="15" customHeight="1">
      <c r="A59" s="156" t="s">
        <v>49</v>
      </c>
      <c r="B59" s="157"/>
      <c r="C59" s="16">
        <f>MAIO!C57+JUNHO!C57+julho!C57+agosto!C57</f>
        <v>1402.5</v>
      </c>
      <c r="D59" s="16">
        <v>409.69</v>
      </c>
      <c r="E59" s="19">
        <f t="shared" si="0"/>
        <v>583.12</v>
      </c>
      <c r="F59" s="19">
        <f t="shared" si="1"/>
        <v>992.81</v>
      </c>
      <c r="G59" s="16">
        <f>agosto!G57</f>
        <v>819.38</v>
      </c>
      <c r="I59" s="9"/>
      <c r="J59" s="9"/>
    </row>
    <row r="60" spans="1:10" s="21" customFormat="1" ht="15" customHeight="1" hidden="1">
      <c r="A60" s="156" t="s">
        <v>65</v>
      </c>
      <c r="B60" s="157"/>
      <c r="C60" s="16">
        <f>MAIO!C58+JUNHO!C58+julho!C58+agosto!C58</f>
        <v>0</v>
      </c>
      <c r="D60" s="16"/>
      <c r="E60" s="19"/>
      <c r="F60" s="19">
        <f t="shared" si="1"/>
        <v>0</v>
      </c>
      <c r="G60" s="16">
        <f>agosto!G58</f>
        <v>0</v>
      </c>
      <c r="I60" s="9"/>
      <c r="J60" s="9"/>
    </row>
    <row r="61" spans="1:7" s="5" customFormat="1" ht="20.25" customHeight="1">
      <c r="A61" s="158" t="s">
        <v>0</v>
      </c>
      <c r="B61" s="158"/>
      <c r="C61" s="18">
        <f>SUM(C43:C60)</f>
        <v>152396.22699999998</v>
      </c>
      <c r="D61" s="18">
        <f>SUM(D43:D60)</f>
        <v>7923.6900000000005</v>
      </c>
      <c r="E61" s="18">
        <f>SUM(E43:E60)</f>
        <v>96886.577</v>
      </c>
      <c r="F61" s="18">
        <f>SUM(F43:F60)</f>
        <v>104810.267</v>
      </c>
      <c r="G61" s="18">
        <f>SUM(G43:G60)</f>
        <v>55509.649999999994</v>
      </c>
    </row>
    <row r="62" spans="1:7" ht="14.25">
      <c r="A62" s="159" t="s">
        <v>23</v>
      </c>
      <c r="B62" s="160"/>
      <c r="C62" s="160"/>
      <c r="D62" s="160"/>
      <c r="E62" s="160"/>
      <c r="F62" s="160"/>
      <c r="G62" s="161"/>
    </row>
    <row r="63" spans="1:7" ht="14.25">
      <c r="A63" s="26" t="s">
        <v>24</v>
      </c>
      <c r="B63" s="56"/>
      <c r="C63" s="57"/>
      <c r="D63" s="57"/>
      <c r="E63" s="57"/>
      <c r="F63" s="58"/>
      <c r="G63" s="14">
        <f>G38</f>
        <v>132754.3</v>
      </c>
    </row>
    <row r="64" spans="1:7" ht="14.25">
      <c r="A64" s="56" t="s">
        <v>25</v>
      </c>
      <c r="B64" s="57"/>
      <c r="C64" s="57"/>
      <c r="D64" s="57"/>
      <c r="E64" s="57"/>
      <c r="F64" s="58"/>
      <c r="G64" s="14">
        <f>D61+E61</f>
        <v>104810.267</v>
      </c>
    </row>
    <row r="65" spans="1:7" ht="14.25">
      <c r="A65" s="162" t="s">
        <v>26</v>
      </c>
      <c r="B65" s="163"/>
      <c r="C65" s="163"/>
      <c r="D65" s="163"/>
      <c r="E65" s="163"/>
      <c r="F65" s="164"/>
      <c r="G65" s="14">
        <f>G63-G64</f>
        <v>27944.03299999998</v>
      </c>
    </row>
    <row r="66" spans="1:7" ht="14.25">
      <c r="A66" s="56" t="s">
        <v>27</v>
      </c>
      <c r="B66" s="57"/>
      <c r="C66" s="57"/>
      <c r="D66" s="57"/>
      <c r="E66" s="57"/>
      <c r="F66" s="58"/>
      <c r="G66" s="15">
        <v>0</v>
      </c>
    </row>
    <row r="67" spans="1:7" ht="14.25">
      <c r="A67" s="162" t="s">
        <v>28</v>
      </c>
      <c r="B67" s="163"/>
      <c r="C67" s="163"/>
      <c r="D67" s="163"/>
      <c r="E67" s="163"/>
      <c r="F67" s="164"/>
      <c r="G67" s="30">
        <f>G65-G66</f>
        <v>27944.03299999998</v>
      </c>
    </row>
    <row r="68" spans="1:7" ht="42.7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7" s="2" customFormat="1" ht="14.25">
      <c r="A69" s="2" t="s">
        <v>128</v>
      </c>
      <c r="G69" s="9"/>
    </row>
    <row r="70" ht="11.25" customHeight="1"/>
    <row r="72" spans="1:12" s="21" customFormat="1" ht="14.25">
      <c r="A72" s="7" t="s">
        <v>84</v>
      </c>
      <c r="B72" s="7"/>
      <c r="C72" s="7"/>
      <c r="D72" s="7"/>
      <c r="E72" s="7"/>
      <c r="F72" s="2"/>
      <c r="G72" s="9"/>
      <c r="I72" s="9"/>
      <c r="J72" s="9"/>
      <c r="K72" s="9"/>
      <c r="L72" s="9"/>
    </row>
    <row r="73" spans="1:12" s="21" customFormat="1" ht="14.25">
      <c r="A73" s="7" t="s">
        <v>32</v>
      </c>
      <c r="B73" s="7"/>
      <c r="C73" s="7"/>
      <c r="D73" s="7"/>
      <c r="E73" s="7"/>
      <c r="F73" s="2"/>
      <c r="G73" s="9"/>
      <c r="I73" s="9"/>
      <c r="J73" s="9"/>
      <c r="K73" s="9"/>
      <c r="L73" s="9"/>
    </row>
  </sheetData>
  <sheetProtection/>
  <mergeCells count="51">
    <mergeCell ref="A68:G68"/>
    <mergeCell ref="A59:B59"/>
    <mergeCell ref="A60:B60"/>
    <mergeCell ref="A61:B61"/>
    <mergeCell ref="A62:G62"/>
    <mergeCell ref="A65:F65"/>
    <mergeCell ref="A67:F67"/>
    <mergeCell ref="A41:G41"/>
    <mergeCell ref="A42:B42"/>
    <mergeCell ref="A43:B43"/>
    <mergeCell ref="A47:B47"/>
    <mergeCell ref="A57:B57"/>
    <mergeCell ref="A58:B58"/>
    <mergeCell ref="A35:F35"/>
    <mergeCell ref="A36:G36"/>
    <mergeCell ref="A37:F37"/>
    <mergeCell ref="A38:F38"/>
    <mergeCell ref="A39:G39"/>
    <mergeCell ref="A40:G40"/>
    <mergeCell ref="A31:F31"/>
    <mergeCell ref="A32:F32"/>
    <mergeCell ref="A33:F33"/>
    <mergeCell ref="A34:F34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25:C25"/>
    <mergeCell ref="A15:D15"/>
    <mergeCell ref="A16:G16"/>
    <mergeCell ref="A17:C17"/>
    <mergeCell ref="A18:C18"/>
    <mergeCell ref="A19:C19"/>
    <mergeCell ref="A8:J8"/>
    <mergeCell ref="A9:G9"/>
    <mergeCell ref="A10:F10"/>
    <mergeCell ref="A11:F11"/>
    <mergeCell ref="A12:D12"/>
    <mergeCell ref="A13:D13"/>
    <mergeCell ref="A1:G1"/>
    <mergeCell ref="A2:G2"/>
    <mergeCell ref="A4:F4"/>
    <mergeCell ref="A5:F5"/>
    <mergeCell ref="A6:F6"/>
    <mergeCell ref="A7:G7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98" zoomScaleSheetLayoutView="98" zoomScalePageLayoutView="0" workbookViewId="0" topLeftCell="A11">
      <selection activeCell="A34" sqref="A34:F34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112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127">
        <v>43266</v>
      </c>
      <c r="F13" s="27" t="s">
        <v>59</v>
      </c>
      <c r="G13" s="25">
        <v>2401719.36</v>
      </c>
    </row>
    <row r="14" spans="1:7" ht="13.5" customHeight="1">
      <c r="A14" s="121" t="s">
        <v>78</v>
      </c>
      <c r="B14" s="122"/>
      <c r="C14" s="122"/>
      <c r="D14" s="123"/>
      <c r="E14" s="127">
        <v>44180</v>
      </c>
      <c r="F14" s="27"/>
      <c r="G14" s="25"/>
    </row>
    <row r="15" spans="1:7" ht="13.5" customHeight="1">
      <c r="A15" s="162"/>
      <c r="B15" s="163"/>
      <c r="C15" s="163"/>
      <c r="D15" s="164"/>
      <c r="E15" s="127"/>
      <c r="F15" s="27"/>
      <c r="G15" s="25"/>
    </row>
    <row r="16" spans="1:7" ht="15" customHeight="1">
      <c r="A16" s="180" t="s">
        <v>6</v>
      </c>
      <c r="B16" s="181"/>
      <c r="C16" s="181"/>
      <c r="D16" s="181"/>
      <c r="E16" s="181"/>
      <c r="F16" s="181"/>
      <c r="G16" s="182"/>
    </row>
    <row r="17" spans="1:8" s="4" customFormat="1" ht="34.5" customHeight="1">
      <c r="A17" s="177" t="s">
        <v>7</v>
      </c>
      <c r="B17" s="178"/>
      <c r="C17" s="179"/>
      <c r="D17" s="32" t="s">
        <v>8</v>
      </c>
      <c r="E17" s="124" t="s">
        <v>9</v>
      </c>
      <c r="F17" s="124" t="s">
        <v>10</v>
      </c>
      <c r="G17" s="32" t="s">
        <v>11</v>
      </c>
      <c r="H17" s="34"/>
    </row>
    <row r="18" spans="1:8" s="4" customFormat="1" ht="13.5" customHeight="1">
      <c r="A18" s="190">
        <v>44449</v>
      </c>
      <c r="B18" s="190"/>
      <c r="C18" s="190"/>
      <c r="D18" s="14">
        <v>12600</v>
      </c>
      <c r="E18" s="133">
        <v>44449</v>
      </c>
      <c r="F18" s="20">
        <v>164763505</v>
      </c>
      <c r="G18" s="14">
        <v>12600</v>
      </c>
      <c r="H18" s="34"/>
    </row>
    <row r="19" spans="1:9" s="4" customFormat="1" ht="13.5" customHeight="1">
      <c r="A19" s="174">
        <v>44469</v>
      </c>
      <c r="B19" s="175"/>
      <c r="C19" s="176"/>
      <c r="D19" s="29">
        <v>5400</v>
      </c>
      <c r="E19" s="133">
        <v>44468</v>
      </c>
      <c r="F19" s="24">
        <v>168415290</v>
      </c>
      <c r="G19" s="30">
        <v>5400</v>
      </c>
      <c r="H19" s="35"/>
      <c r="I19" s="9"/>
    </row>
    <row r="20" spans="1:8" ht="13.5" customHeight="1">
      <c r="A20" s="174"/>
      <c r="B20" s="175"/>
      <c r="C20" s="176"/>
      <c r="D20" s="29"/>
      <c r="E20" s="133"/>
      <c r="F20" s="24"/>
      <c r="G20" s="30"/>
      <c r="H20" s="35"/>
    </row>
    <row r="21" spans="1:9" s="4" customFormat="1" ht="13.5" customHeight="1">
      <c r="A21" s="174"/>
      <c r="B21" s="175"/>
      <c r="C21" s="176"/>
      <c r="D21" s="29"/>
      <c r="E21" s="133"/>
      <c r="F21" s="24"/>
      <c r="G21" s="30"/>
      <c r="H21" s="35"/>
      <c r="I21" s="9"/>
    </row>
    <row r="22" spans="1:8" ht="13.5" customHeight="1">
      <c r="A22" s="190"/>
      <c r="B22" s="190"/>
      <c r="C22" s="190"/>
      <c r="D22" s="29"/>
      <c r="E22" s="125"/>
      <c r="F22" s="20"/>
      <c r="G22" s="30"/>
      <c r="H22" s="35"/>
    </row>
    <row r="23" spans="1:8" ht="13.5" customHeight="1">
      <c r="A23" s="190"/>
      <c r="B23" s="190"/>
      <c r="C23" s="190"/>
      <c r="D23" s="29"/>
      <c r="E23" s="125"/>
      <c r="F23" s="20"/>
      <c r="G23" s="30"/>
      <c r="H23" s="35"/>
    </row>
    <row r="24" spans="1:7" ht="13.5" customHeight="1">
      <c r="A24" s="174"/>
      <c r="B24" s="175"/>
      <c r="C24" s="176"/>
      <c r="D24" s="29"/>
      <c r="E24" s="125"/>
      <c r="F24" s="24"/>
      <c r="G24" s="30"/>
    </row>
    <row r="25" spans="1:7" ht="13.5" customHeight="1">
      <c r="A25" s="174"/>
      <c r="B25" s="175"/>
      <c r="C25" s="176"/>
      <c r="D25" s="29"/>
      <c r="E25" s="125"/>
      <c r="F25" s="24"/>
      <c r="G25" s="30"/>
    </row>
    <row r="26" spans="1:7" ht="13.5" customHeight="1">
      <c r="A26" s="174"/>
      <c r="B26" s="175"/>
      <c r="C26" s="176"/>
      <c r="D26" s="29"/>
      <c r="E26" s="125"/>
      <c r="F26" s="24"/>
      <c r="G26" s="30"/>
    </row>
    <row r="27" spans="1:7" ht="13.5" customHeight="1">
      <c r="A27" s="167" t="s">
        <v>12</v>
      </c>
      <c r="B27" s="168"/>
      <c r="C27" s="168"/>
      <c r="D27" s="168"/>
      <c r="E27" s="168"/>
      <c r="F27" s="169"/>
      <c r="G27" s="13">
        <v>27944.03</v>
      </c>
    </row>
    <row r="28" spans="1:7" ht="13.5" customHeight="1">
      <c r="A28" s="167" t="s">
        <v>13</v>
      </c>
      <c r="B28" s="168"/>
      <c r="C28" s="168"/>
      <c r="D28" s="168"/>
      <c r="E28" s="168"/>
      <c r="F28" s="169"/>
      <c r="G28" s="25">
        <f>SUM(G18:G26)</f>
        <v>18000</v>
      </c>
    </row>
    <row r="29" spans="1:7" ht="13.5" customHeight="1">
      <c r="A29" s="167" t="s">
        <v>14</v>
      </c>
      <c r="B29" s="168"/>
      <c r="C29" s="168"/>
      <c r="D29" s="168"/>
      <c r="E29" s="168"/>
      <c r="F29" s="169"/>
      <c r="G29" s="25">
        <v>50.17</v>
      </c>
    </row>
    <row r="30" spans="1:7" ht="13.5" customHeight="1">
      <c r="A30" s="167" t="s">
        <v>15</v>
      </c>
      <c r="B30" s="168"/>
      <c r="C30" s="168"/>
      <c r="D30" s="168"/>
      <c r="E30" s="168"/>
      <c r="F30" s="169"/>
      <c r="G30" s="25">
        <v>0</v>
      </c>
    </row>
    <row r="31" spans="1:7" ht="13.5" customHeight="1">
      <c r="A31" s="167" t="s">
        <v>29</v>
      </c>
      <c r="B31" s="168"/>
      <c r="C31" s="168"/>
      <c r="D31" s="168"/>
      <c r="E31" s="168"/>
      <c r="F31" s="169"/>
      <c r="G31" s="25">
        <f>G27+G28+G29+G30</f>
        <v>45994.2</v>
      </c>
    </row>
    <row r="32" spans="1:7" ht="13.5" customHeight="1">
      <c r="A32" s="171"/>
      <c r="B32" s="172"/>
      <c r="C32" s="172"/>
      <c r="D32" s="172"/>
      <c r="E32" s="172"/>
      <c r="F32" s="172"/>
      <c r="G32" s="173"/>
    </row>
    <row r="33" spans="1:7" ht="13.5" customHeight="1">
      <c r="A33" s="167" t="s">
        <v>16</v>
      </c>
      <c r="B33" s="168"/>
      <c r="C33" s="168"/>
      <c r="D33" s="168"/>
      <c r="E33" s="168"/>
      <c r="F33" s="169"/>
      <c r="G33" s="28"/>
    </row>
    <row r="34" spans="1:7" ht="13.5" customHeight="1">
      <c r="A34" s="167" t="s">
        <v>17</v>
      </c>
      <c r="B34" s="168"/>
      <c r="C34" s="168"/>
      <c r="D34" s="168"/>
      <c r="E34" s="168"/>
      <c r="F34" s="169"/>
      <c r="G34" s="25">
        <f>G31+G33</f>
        <v>45994.2</v>
      </c>
    </row>
    <row r="35" spans="1:7" ht="14.25">
      <c r="A35" s="8"/>
      <c r="B35" s="8"/>
      <c r="C35" s="8"/>
      <c r="D35" s="8"/>
      <c r="E35" s="8"/>
      <c r="F35" s="8"/>
      <c r="G35" s="21"/>
    </row>
    <row r="36" spans="1:7" ht="63.75" customHeight="1">
      <c r="A36" s="170" t="s">
        <v>113</v>
      </c>
      <c r="B36" s="170"/>
      <c r="C36" s="170"/>
      <c r="D36" s="170"/>
      <c r="E36" s="170"/>
      <c r="F36" s="170"/>
      <c r="G36" s="170"/>
    </row>
    <row r="37" spans="1:7" ht="33.75" customHeight="1">
      <c r="A37" s="22"/>
      <c r="B37" s="22"/>
      <c r="C37" s="22"/>
      <c r="D37" s="22"/>
      <c r="E37" s="23"/>
      <c r="F37" s="22"/>
      <c r="G37" s="21"/>
    </row>
    <row r="38" spans="1:8" s="5" customFormat="1" ht="14.25">
      <c r="A38" s="165" t="s">
        <v>18</v>
      </c>
      <c r="B38" s="165"/>
      <c r="C38" s="165"/>
      <c r="D38" s="165"/>
      <c r="E38" s="165"/>
      <c r="F38" s="165"/>
      <c r="G38" s="165"/>
      <c r="H38" s="36"/>
    </row>
    <row r="39" spans="1:8" s="5" customFormat="1" ht="14.25">
      <c r="A39" s="165" t="s">
        <v>62</v>
      </c>
      <c r="B39" s="165"/>
      <c r="C39" s="165"/>
      <c r="D39" s="165"/>
      <c r="E39" s="165"/>
      <c r="F39" s="165"/>
      <c r="G39" s="165"/>
      <c r="H39" s="36"/>
    </row>
    <row r="40" spans="1:8" s="6" customFormat="1" ht="68.25" customHeight="1">
      <c r="A40" s="166" t="s">
        <v>19</v>
      </c>
      <c r="B40" s="166"/>
      <c r="C40" s="126" t="s">
        <v>20</v>
      </c>
      <c r="D40" s="126" t="s">
        <v>50</v>
      </c>
      <c r="E40" s="126" t="s">
        <v>21</v>
      </c>
      <c r="F40" s="126" t="s">
        <v>57</v>
      </c>
      <c r="G40" s="126" t="s">
        <v>22</v>
      </c>
      <c r="H40" s="37"/>
    </row>
    <row r="41" spans="1:9" ht="15" customHeight="1">
      <c r="A41" s="156" t="s">
        <v>37</v>
      </c>
      <c r="B41" s="157"/>
      <c r="C41" s="16">
        <v>36778.47</v>
      </c>
      <c r="D41" s="16">
        <v>23734.77</v>
      </c>
      <c r="E41" s="19">
        <v>12595.57</v>
      </c>
      <c r="F41" s="19">
        <f>D41+E41</f>
        <v>36330.34</v>
      </c>
      <c r="G41" s="16">
        <f>C41-E41+H41</f>
        <v>49017.81</v>
      </c>
      <c r="H41" s="137">
        <f>I41-D41</f>
        <v>24834.91</v>
      </c>
      <c r="I41" s="74">
        <v>48569.68</v>
      </c>
    </row>
    <row r="42" spans="1:8" ht="15" customHeight="1" hidden="1">
      <c r="A42" s="128" t="s">
        <v>52</v>
      </c>
      <c r="B42" s="27"/>
      <c r="C42" s="16"/>
      <c r="D42" s="16"/>
      <c r="E42" s="19"/>
      <c r="F42" s="19">
        <f aca="true" t="shared" si="0" ref="F42:F58">D42+E42</f>
        <v>0</v>
      </c>
      <c r="G42" s="16">
        <f aca="true" t="shared" si="1" ref="G42:G58">C42-E42+H42</f>
        <v>0</v>
      </c>
      <c r="H42" s="137">
        <f aca="true" t="shared" si="2" ref="H42:H57">I42-D42</f>
        <v>0</v>
      </c>
    </row>
    <row r="43" spans="1:8" ht="15" customHeight="1" hidden="1">
      <c r="A43" s="128" t="s">
        <v>36</v>
      </c>
      <c r="B43" s="27"/>
      <c r="C43" s="16"/>
      <c r="D43" s="16"/>
      <c r="E43" s="19"/>
      <c r="F43" s="19">
        <f t="shared" si="0"/>
        <v>0</v>
      </c>
      <c r="G43" s="16">
        <f t="shared" si="1"/>
        <v>0</v>
      </c>
      <c r="H43" s="137">
        <f t="shared" si="2"/>
        <v>0</v>
      </c>
    </row>
    <row r="44" spans="1:8" ht="15" customHeight="1" hidden="1">
      <c r="A44" s="128" t="s">
        <v>38</v>
      </c>
      <c r="B44" s="27"/>
      <c r="C44" s="16"/>
      <c r="D44" s="16"/>
      <c r="E44" s="19"/>
      <c r="F44" s="19">
        <f t="shared" si="0"/>
        <v>0</v>
      </c>
      <c r="G44" s="16">
        <f t="shared" si="1"/>
        <v>0</v>
      </c>
      <c r="H44" s="137">
        <f t="shared" si="2"/>
        <v>0</v>
      </c>
    </row>
    <row r="45" spans="1:9" ht="15" customHeight="1">
      <c r="A45" s="156" t="s">
        <v>39</v>
      </c>
      <c r="B45" s="157"/>
      <c r="C45" s="16">
        <v>559.94</v>
      </c>
      <c r="D45" s="16">
        <v>1542.81</v>
      </c>
      <c r="E45" s="19"/>
      <c r="F45" s="19">
        <f t="shared" si="0"/>
        <v>1542.81</v>
      </c>
      <c r="G45" s="16">
        <f t="shared" si="1"/>
        <v>820.71</v>
      </c>
      <c r="H45" s="137">
        <f t="shared" si="2"/>
        <v>260.77</v>
      </c>
      <c r="I45" s="9">
        <v>1803.58</v>
      </c>
    </row>
    <row r="46" spans="1:8" ht="15" customHeight="1" hidden="1">
      <c r="A46" s="128" t="s">
        <v>40</v>
      </c>
      <c r="B46" s="27"/>
      <c r="C46" s="16"/>
      <c r="D46" s="16"/>
      <c r="E46" s="19"/>
      <c r="F46" s="19">
        <f t="shared" si="0"/>
        <v>0</v>
      </c>
      <c r="G46" s="16">
        <f t="shared" si="1"/>
        <v>0</v>
      </c>
      <c r="H46" s="137">
        <f t="shared" si="2"/>
        <v>0</v>
      </c>
    </row>
    <row r="47" spans="1:8" ht="15" customHeight="1" hidden="1">
      <c r="A47" s="128" t="s">
        <v>41</v>
      </c>
      <c r="B47" s="27"/>
      <c r="C47" s="16"/>
      <c r="D47" s="16"/>
      <c r="E47" s="19"/>
      <c r="F47" s="19">
        <f t="shared" si="0"/>
        <v>0</v>
      </c>
      <c r="G47" s="16">
        <f t="shared" si="1"/>
        <v>0</v>
      </c>
      <c r="H47" s="137">
        <f t="shared" si="2"/>
        <v>0</v>
      </c>
    </row>
    <row r="48" spans="1:8" ht="15" customHeight="1" hidden="1">
      <c r="A48" s="128" t="s">
        <v>55</v>
      </c>
      <c r="B48" s="27"/>
      <c r="C48" s="16"/>
      <c r="D48" s="16"/>
      <c r="E48" s="19"/>
      <c r="F48" s="19">
        <f t="shared" si="0"/>
        <v>0</v>
      </c>
      <c r="G48" s="16">
        <f t="shared" si="1"/>
        <v>0</v>
      </c>
      <c r="H48" s="137">
        <f t="shared" si="2"/>
        <v>0</v>
      </c>
    </row>
    <row r="49" spans="1:9" ht="15" customHeight="1">
      <c r="A49" s="128" t="s">
        <v>42</v>
      </c>
      <c r="B49" s="27"/>
      <c r="C49" s="16">
        <v>1630.02</v>
      </c>
      <c r="D49" s="16">
        <v>1651.95</v>
      </c>
      <c r="E49" s="19"/>
      <c r="F49" s="19">
        <f t="shared" si="0"/>
        <v>1651.95</v>
      </c>
      <c r="G49" s="16">
        <f t="shared" si="1"/>
        <v>3281.9700000000003</v>
      </c>
      <c r="H49" s="137">
        <f t="shared" si="2"/>
        <v>1651.95</v>
      </c>
      <c r="I49" s="9">
        <v>3303.9</v>
      </c>
    </row>
    <row r="50" spans="1:9" ht="15" customHeight="1">
      <c r="A50" s="128" t="s">
        <v>51</v>
      </c>
      <c r="B50" s="27"/>
      <c r="C50" s="16">
        <v>0</v>
      </c>
      <c r="D50" s="16">
        <v>280</v>
      </c>
      <c r="E50" s="19"/>
      <c r="F50" s="19">
        <f t="shared" si="0"/>
        <v>280</v>
      </c>
      <c r="G50" s="16">
        <f t="shared" si="1"/>
        <v>0</v>
      </c>
      <c r="H50" s="137">
        <f t="shared" si="2"/>
        <v>0</v>
      </c>
      <c r="I50" s="9">
        <v>280</v>
      </c>
    </row>
    <row r="51" spans="1:8" ht="15" customHeight="1" hidden="1">
      <c r="A51" s="128" t="s">
        <v>43</v>
      </c>
      <c r="B51" s="27"/>
      <c r="C51" s="16"/>
      <c r="D51" s="16"/>
      <c r="E51" s="19"/>
      <c r="F51" s="19">
        <f t="shared" si="0"/>
        <v>0</v>
      </c>
      <c r="G51" s="16">
        <f t="shared" si="1"/>
        <v>0</v>
      </c>
      <c r="H51" s="137">
        <f t="shared" si="2"/>
        <v>0</v>
      </c>
    </row>
    <row r="52" spans="1:8" ht="16.5" customHeight="1" hidden="1">
      <c r="A52" s="128" t="s">
        <v>44</v>
      </c>
      <c r="B52" s="27"/>
      <c r="C52" s="16"/>
      <c r="D52" s="16"/>
      <c r="E52" s="19"/>
      <c r="F52" s="19">
        <f t="shared" si="0"/>
        <v>0</v>
      </c>
      <c r="G52" s="16">
        <f t="shared" si="1"/>
        <v>0</v>
      </c>
      <c r="H52" s="137">
        <f t="shared" si="2"/>
        <v>0</v>
      </c>
    </row>
    <row r="53" spans="1:8" ht="15" customHeight="1" hidden="1">
      <c r="A53" s="128" t="s">
        <v>45</v>
      </c>
      <c r="B53" s="27"/>
      <c r="C53" s="16"/>
      <c r="D53" s="16"/>
      <c r="E53" s="19"/>
      <c r="F53" s="19">
        <f t="shared" si="0"/>
        <v>0</v>
      </c>
      <c r="G53" s="16">
        <f t="shared" si="1"/>
        <v>0</v>
      </c>
      <c r="H53" s="137">
        <f t="shared" si="2"/>
        <v>0</v>
      </c>
    </row>
    <row r="54" spans="1:9" ht="15" customHeight="1">
      <c r="A54" s="128" t="s">
        <v>46</v>
      </c>
      <c r="B54" s="27"/>
      <c r="C54" s="16">
        <v>0</v>
      </c>
      <c r="D54" s="16"/>
      <c r="E54" s="19"/>
      <c r="F54" s="19">
        <f t="shared" si="0"/>
        <v>0</v>
      </c>
      <c r="G54" s="16">
        <f t="shared" si="1"/>
        <v>0</v>
      </c>
      <c r="H54" s="137">
        <f t="shared" si="2"/>
        <v>0</v>
      </c>
      <c r="I54" s="9">
        <v>0</v>
      </c>
    </row>
    <row r="55" spans="1:9" ht="15" customHeight="1">
      <c r="A55" s="156" t="s">
        <v>47</v>
      </c>
      <c r="B55" s="157"/>
      <c r="C55" s="16">
        <f>206.31+48.08</f>
        <v>254.39</v>
      </c>
      <c r="D55" s="16">
        <v>257.54</v>
      </c>
      <c r="E55" s="19"/>
      <c r="F55" s="19">
        <f t="shared" si="0"/>
        <v>257.54</v>
      </c>
      <c r="G55" s="16">
        <f t="shared" si="1"/>
        <v>511.2799999999999</v>
      </c>
      <c r="H55" s="137">
        <f t="shared" si="2"/>
        <v>256.88999999999993</v>
      </c>
      <c r="I55" s="9">
        <v>514.43</v>
      </c>
    </row>
    <row r="56" spans="1:9" ht="15" customHeight="1">
      <c r="A56" s="156" t="s">
        <v>48</v>
      </c>
      <c r="B56" s="157"/>
      <c r="C56" s="16">
        <v>97.45</v>
      </c>
      <c r="D56" s="16">
        <v>114.86</v>
      </c>
      <c r="E56" s="19"/>
      <c r="F56" s="19">
        <f t="shared" si="0"/>
        <v>114.86</v>
      </c>
      <c r="G56" s="16">
        <f t="shared" si="1"/>
        <v>201.27</v>
      </c>
      <c r="H56" s="137">
        <f t="shared" si="2"/>
        <v>103.82000000000001</v>
      </c>
      <c r="I56" s="9">
        <v>218.68</v>
      </c>
    </row>
    <row r="57" spans="1:9" ht="15" customHeight="1">
      <c r="A57" s="156" t="s">
        <v>49</v>
      </c>
      <c r="B57" s="157"/>
      <c r="C57" s="16">
        <v>404.25</v>
      </c>
      <c r="D57" s="16">
        <v>409.69</v>
      </c>
      <c r="E57" s="19"/>
      <c r="F57" s="19">
        <f t="shared" si="0"/>
        <v>409.69</v>
      </c>
      <c r="G57" s="16">
        <f t="shared" si="1"/>
        <v>813.94</v>
      </c>
      <c r="H57" s="137">
        <f t="shared" si="2"/>
        <v>409.69</v>
      </c>
      <c r="I57" s="9">
        <v>819.38</v>
      </c>
    </row>
    <row r="58" spans="1:7" ht="15" customHeight="1" hidden="1">
      <c r="A58" s="156"/>
      <c r="B58" s="157"/>
      <c r="C58" s="16"/>
      <c r="D58" s="16"/>
      <c r="E58" s="19"/>
      <c r="F58" s="19">
        <f t="shared" si="0"/>
        <v>0</v>
      </c>
      <c r="G58" s="16">
        <f t="shared" si="1"/>
        <v>0</v>
      </c>
    </row>
    <row r="59" spans="1:8" s="5" customFormat="1" ht="20.25" customHeight="1">
      <c r="A59" s="158" t="s">
        <v>0</v>
      </c>
      <c r="B59" s="158"/>
      <c r="C59" s="18">
        <f>SUM(C41:C58)</f>
        <v>39724.52</v>
      </c>
      <c r="D59" s="18">
        <f>SUM(D41:D58)</f>
        <v>27991.620000000003</v>
      </c>
      <c r="E59" s="18">
        <f>SUM(E41:E58)</f>
        <v>12595.57</v>
      </c>
      <c r="F59" s="18">
        <f>SUM(F41:F58)</f>
        <v>40587.189999999995</v>
      </c>
      <c r="G59" s="18">
        <f>SUM(G41:G58)</f>
        <v>54646.979999999996</v>
      </c>
      <c r="H59" s="36"/>
    </row>
    <row r="60" spans="1:12" ht="10.5" customHeight="1">
      <c r="A60" s="38"/>
      <c r="B60" s="39"/>
      <c r="C60" s="39"/>
      <c r="D60" s="39"/>
      <c r="E60" s="39"/>
      <c r="F60" s="39"/>
      <c r="G60" s="40"/>
      <c r="L60" s="17"/>
    </row>
    <row r="61" spans="1:7" ht="14.25">
      <c r="A61" s="159" t="s">
        <v>23</v>
      </c>
      <c r="B61" s="160"/>
      <c r="C61" s="160"/>
      <c r="D61" s="160"/>
      <c r="E61" s="160"/>
      <c r="F61" s="160"/>
      <c r="G61" s="161"/>
    </row>
    <row r="62" spans="1:7" ht="14.25">
      <c r="A62" s="26" t="s">
        <v>24</v>
      </c>
      <c r="B62" s="121"/>
      <c r="C62" s="122"/>
      <c r="D62" s="122"/>
      <c r="E62" s="122"/>
      <c r="F62" s="123"/>
      <c r="G62" s="14">
        <f>G34</f>
        <v>45994.2</v>
      </c>
    </row>
    <row r="63" spans="1:7" ht="14.25">
      <c r="A63" s="121" t="s">
        <v>25</v>
      </c>
      <c r="B63" s="122"/>
      <c r="C63" s="122"/>
      <c r="D63" s="122"/>
      <c r="E63" s="122"/>
      <c r="F63" s="123"/>
      <c r="G63" s="14">
        <f>D59+E59</f>
        <v>40587.19</v>
      </c>
    </row>
    <row r="64" spans="1:7" ht="14.25">
      <c r="A64" s="162" t="s">
        <v>26</v>
      </c>
      <c r="B64" s="163"/>
      <c r="C64" s="163"/>
      <c r="D64" s="163"/>
      <c r="E64" s="163"/>
      <c r="F64" s="164"/>
      <c r="G64" s="14">
        <f>G62-G63</f>
        <v>5407.009999999995</v>
      </c>
    </row>
    <row r="65" spans="1:7" ht="14.25">
      <c r="A65" s="121" t="s">
        <v>27</v>
      </c>
      <c r="B65" s="122"/>
      <c r="C65" s="122"/>
      <c r="D65" s="122"/>
      <c r="E65" s="122"/>
      <c r="F65" s="123"/>
      <c r="G65" s="15">
        <v>0</v>
      </c>
    </row>
    <row r="66" spans="1:7" ht="14.25">
      <c r="A66" s="162" t="s">
        <v>28</v>
      </c>
      <c r="B66" s="163"/>
      <c r="C66" s="163"/>
      <c r="D66" s="163"/>
      <c r="E66" s="163"/>
      <c r="F66" s="164"/>
      <c r="G66" s="46">
        <f>G64-G65</f>
        <v>5407.009999999995</v>
      </c>
    </row>
    <row r="67" spans="3:6" ht="7.5" customHeight="1">
      <c r="C67" s="11"/>
      <c r="D67" s="11"/>
      <c r="E67" s="11"/>
      <c r="F67" s="11"/>
    </row>
    <row r="68" spans="1:7" ht="4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12" s="21" customFormat="1" ht="14.25">
      <c r="A69" s="2" t="s">
        <v>114</v>
      </c>
      <c r="B69" s="2"/>
      <c r="C69" s="2"/>
      <c r="D69" s="2"/>
      <c r="E69" s="2"/>
      <c r="F69" s="2"/>
      <c r="G69" s="9"/>
      <c r="I69" s="9"/>
      <c r="J69" s="9"/>
      <c r="K69" s="9"/>
      <c r="L69" s="9"/>
    </row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47">
    <mergeCell ref="A1:G1"/>
    <mergeCell ref="A2:G2"/>
    <mergeCell ref="A4:F4"/>
    <mergeCell ref="A5:F5"/>
    <mergeCell ref="A6:F6"/>
    <mergeCell ref="A7:G7"/>
    <mergeCell ref="A8:J8"/>
    <mergeCell ref="A9:G9"/>
    <mergeCell ref="A10:F10"/>
    <mergeCell ref="A11:F11"/>
    <mergeCell ref="A12:D12"/>
    <mergeCell ref="A13:D13"/>
    <mergeCell ref="A19:C19"/>
    <mergeCell ref="A20:C20"/>
    <mergeCell ref="A21:C21"/>
    <mergeCell ref="A15:D15"/>
    <mergeCell ref="A16:G16"/>
    <mergeCell ref="A17:C17"/>
    <mergeCell ref="A18:C18"/>
    <mergeCell ref="A22:C22"/>
    <mergeCell ref="A23:C23"/>
    <mergeCell ref="A24:C24"/>
    <mergeCell ref="A25:C25"/>
    <mergeCell ref="A26:C26"/>
    <mergeCell ref="A27:F27"/>
    <mergeCell ref="A29:F29"/>
    <mergeCell ref="A30:F30"/>
    <mergeCell ref="A31:F31"/>
    <mergeCell ref="A33:F33"/>
    <mergeCell ref="A28:F28"/>
    <mergeCell ref="A32:G32"/>
    <mergeCell ref="A45:B45"/>
    <mergeCell ref="A55:B55"/>
    <mergeCell ref="A56:B56"/>
    <mergeCell ref="A38:G38"/>
    <mergeCell ref="A39:G39"/>
    <mergeCell ref="A34:F34"/>
    <mergeCell ref="A36:G36"/>
    <mergeCell ref="A40:B40"/>
    <mergeCell ref="A41:B41"/>
    <mergeCell ref="A66:F66"/>
    <mergeCell ref="A61:G61"/>
    <mergeCell ref="A64:F64"/>
    <mergeCell ref="A68:G68"/>
    <mergeCell ref="A57:B57"/>
    <mergeCell ref="A58:B58"/>
    <mergeCell ref="A59:B59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98" zoomScaleSheetLayoutView="98" zoomScalePageLayoutView="0" workbookViewId="0" topLeftCell="A38">
      <selection activeCell="A17" sqref="A17:IV26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spans="1:6" ht="14.25">
      <c r="A3" s="188" t="s">
        <v>33</v>
      </c>
      <c r="B3" s="188"/>
      <c r="C3" s="188"/>
      <c r="D3" s="188"/>
      <c r="E3" s="188"/>
      <c r="F3" s="188"/>
    </row>
    <row r="4" spans="1:6" ht="14.25">
      <c r="A4" s="184" t="s">
        <v>30</v>
      </c>
      <c r="B4" s="184"/>
      <c r="C4" s="184"/>
      <c r="D4" s="184"/>
      <c r="E4" s="184"/>
      <c r="F4" s="184"/>
    </row>
    <row r="5" spans="1:6" ht="14.25">
      <c r="A5" s="184" t="s">
        <v>31</v>
      </c>
      <c r="B5" s="184"/>
      <c r="C5" s="184"/>
      <c r="D5" s="184"/>
      <c r="E5" s="184"/>
      <c r="F5" s="184"/>
    </row>
    <row r="6" spans="1:8" ht="14.25">
      <c r="A6" s="188" t="s">
        <v>81</v>
      </c>
      <c r="B6" s="188"/>
      <c r="C6" s="188"/>
      <c r="D6" s="188"/>
      <c r="E6" s="188"/>
      <c r="F6" s="188"/>
      <c r="G6" s="188"/>
      <c r="H6" s="9"/>
    </row>
    <row r="7" spans="1:10" ht="14.25">
      <c r="A7" s="188" t="s">
        <v>82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7" ht="49.5" customHeight="1">
      <c r="A8" s="183" t="s">
        <v>34</v>
      </c>
      <c r="B8" s="183"/>
      <c r="C8" s="183"/>
      <c r="D8" s="183"/>
      <c r="E8" s="183"/>
      <c r="F8" s="183"/>
      <c r="G8" s="183"/>
    </row>
    <row r="9" spans="1:6" ht="15" customHeight="1">
      <c r="A9" s="184" t="s">
        <v>115</v>
      </c>
      <c r="B9" s="184"/>
      <c r="C9" s="184"/>
      <c r="D9" s="184"/>
      <c r="E9" s="184"/>
      <c r="F9" s="184"/>
    </row>
    <row r="10" spans="1:6" ht="15" customHeight="1">
      <c r="A10" s="184" t="s">
        <v>63</v>
      </c>
      <c r="B10" s="184"/>
      <c r="C10" s="184"/>
      <c r="D10" s="184"/>
      <c r="E10" s="184"/>
      <c r="F10" s="184"/>
    </row>
    <row r="11" spans="1:8" s="3" customFormat="1" ht="13.5" customHeight="1">
      <c r="A11" s="185" t="s">
        <v>2</v>
      </c>
      <c r="B11" s="186"/>
      <c r="C11" s="186"/>
      <c r="D11" s="187"/>
      <c r="E11" s="31" t="s">
        <v>3</v>
      </c>
      <c r="F11" s="31" t="s">
        <v>4</v>
      </c>
      <c r="G11" s="12" t="s">
        <v>5</v>
      </c>
      <c r="H11" s="33"/>
    </row>
    <row r="12" spans="1:7" ht="13.5" customHeight="1">
      <c r="A12" s="162" t="s">
        <v>58</v>
      </c>
      <c r="B12" s="163"/>
      <c r="C12" s="163"/>
      <c r="D12" s="164"/>
      <c r="E12" s="135">
        <v>43266</v>
      </c>
      <c r="F12" s="27" t="s">
        <v>59</v>
      </c>
      <c r="G12" s="25">
        <v>2401719.36</v>
      </c>
    </row>
    <row r="13" spans="1:7" ht="13.5" customHeight="1">
      <c r="A13" s="129" t="s">
        <v>78</v>
      </c>
      <c r="B13" s="130"/>
      <c r="C13" s="130"/>
      <c r="D13" s="131"/>
      <c r="E13" s="135">
        <v>44180</v>
      </c>
      <c r="F13" s="27"/>
      <c r="G13" s="25"/>
    </row>
    <row r="14" spans="1:7" ht="13.5" customHeight="1">
      <c r="A14" s="162"/>
      <c r="B14" s="163"/>
      <c r="C14" s="163"/>
      <c r="D14" s="164"/>
      <c r="E14" s="135"/>
      <c r="F14" s="27"/>
      <c r="G14" s="25"/>
    </row>
    <row r="15" spans="1:7" ht="15" customHeight="1">
      <c r="A15" s="180" t="s">
        <v>6</v>
      </c>
      <c r="B15" s="181"/>
      <c r="C15" s="181"/>
      <c r="D15" s="181"/>
      <c r="E15" s="181"/>
      <c r="F15" s="181"/>
      <c r="G15" s="182"/>
    </row>
    <row r="16" spans="1:8" s="4" customFormat="1" ht="34.5" customHeight="1">
      <c r="A16" s="177" t="s">
        <v>7</v>
      </c>
      <c r="B16" s="178"/>
      <c r="C16" s="179"/>
      <c r="D16" s="32" t="s">
        <v>8</v>
      </c>
      <c r="E16" s="134" t="s">
        <v>9</v>
      </c>
      <c r="F16" s="134" t="s">
        <v>10</v>
      </c>
      <c r="G16" s="32" t="s">
        <v>11</v>
      </c>
      <c r="H16" s="34"/>
    </row>
    <row r="17" spans="1:8" s="4" customFormat="1" ht="13.5" customHeight="1">
      <c r="A17" s="190">
        <v>44469</v>
      </c>
      <c r="B17" s="190"/>
      <c r="C17" s="190"/>
      <c r="D17" s="14">
        <v>3444</v>
      </c>
      <c r="E17" s="133">
        <v>44475</v>
      </c>
      <c r="F17" s="20">
        <v>170252394</v>
      </c>
      <c r="G17" s="14">
        <f aca="true" t="shared" si="0" ref="G17:G26">D17</f>
        <v>3444</v>
      </c>
      <c r="H17" s="34"/>
    </row>
    <row r="18" spans="1:9" s="4" customFormat="1" ht="13.5" customHeight="1">
      <c r="A18" s="190">
        <v>44469</v>
      </c>
      <c r="B18" s="190"/>
      <c r="C18" s="190"/>
      <c r="D18" s="29">
        <v>1755</v>
      </c>
      <c r="E18" s="133">
        <v>44475</v>
      </c>
      <c r="F18" s="20">
        <v>170252394</v>
      </c>
      <c r="G18" s="14">
        <f t="shared" si="0"/>
        <v>1755</v>
      </c>
      <c r="H18" s="35"/>
      <c r="I18" s="9"/>
    </row>
    <row r="19" spans="1:8" ht="13.5" customHeight="1">
      <c r="A19" s="190">
        <v>44469</v>
      </c>
      <c r="B19" s="190"/>
      <c r="C19" s="190"/>
      <c r="D19" s="29">
        <v>12684.68</v>
      </c>
      <c r="E19" s="133">
        <v>44475</v>
      </c>
      <c r="F19" s="20">
        <v>170252394</v>
      </c>
      <c r="G19" s="14">
        <f t="shared" si="0"/>
        <v>12684.68</v>
      </c>
      <c r="H19" s="35"/>
    </row>
    <row r="20" spans="1:9" s="4" customFormat="1" ht="13.5" customHeight="1">
      <c r="A20" s="190">
        <v>44469</v>
      </c>
      <c r="B20" s="190"/>
      <c r="C20" s="190"/>
      <c r="D20" s="29">
        <v>4225</v>
      </c>
      <c r="E20" s="133">
        <v>44475</v>
      </c>
      <c r="F20" s="20">
        <v>170252394</v>
      </c>
      <c r="G20" s="14">
        <f t="shared" si="0"/>
        <v>4225</v>
      </c>
      <c r="H20" s="35"/>
      <c r="I20" s="9"/>
    </row>
    <row r="21" spans="1:9" s="4" customFormat="1" ht="13.5" customHeight="1">
      <c r="A21" s="174">
        <v>44479</v>
      </c>
      <c r="B21" s="175"/>
      <c r="C21" s="176"/>
      <c r="D21" s="29">
        <v>12600</v>
      </c>
      <c r="E21" s="133">
        <v>44476</v>
      </c>
      <c r="F21" s="24">
        <v>170736450</v>
      </c>
      <c r="G21" s="14">
        <f t="shared" si="0"/>
        <v>12600</v>
      </c>
      <c r="H21" s="35"/>
      <c r="I21" s="9"/>
    </row>
    <row r="22" spans="1:8" ht="13.5" customHeight="1">
      <c r="A22" s="190">
        <v>44499</v>
      </c>
      <c r="B22" s="190"/>
      <c r="C22" s="190"/>
      <c r="D22" s="14">
        <v>1911</v>
      </c>
      <c r="E22" s="133">
        <v>44497</v>
      </c>
      <c r="F22" s="20">
        <v>174776055</v>
      </c>
      <c r="G22" s="14">
        <f>D22</f>
        <v>1911</v>
      </c>
      <c r="H22" s="35"/>
    </row>
    <row r="23" spans="1:7" ht="13.5" customHeight="1">
      <c r="A23" s="190">
        <v>44499</v>
      </c>
      <c r="B23" s="190"/>
      <c r="C23" s="190"/>
      <c r="D23" s="29">
        <v>3575</v>
      </c>
      <c r="E23" s="133">
        <v>44497</v>
      </c>
      <c r="F23" s="20">
        <v>174776055</v>
      </c>
      <c r="G23" s="14">
        <f t="shared" si="0"/>
        <v>3575</v>
      </c>
    </row>
    <row r="24" spans="1:7" ht="13.5" customHeight="1">
      <c r="A24" s="190">
        <v>44499</v>
      </c>
      <c r="B24" s="190"/>
      <c r="C24" s="190"/>
      <c r="D24" s="29">
        <v>12684.68</v>
      </c>
      <c r="E24" s="133">
        <v>44497</v>
      </c>
      <c r="F24" s="20">
        <v>174776055</v>
      </c>
      <c r="G24" s="14">
        <f t="shared" si="0"/>
        <v>12684.68</v>
      </c>
    </row>
    <row r="25" spans="1:7" ht="13.5" customHeight="1">
      <c r="A25" s="190">
        <v>44499</v>
      </c>
      <c r="B25" s="190"/>
      <c r="C25" s="190"/>
      <c r="D25" s="29">
        <v>3444</v>
      </c>
      <c r="E25" s="133">
        <v>44497</v>
      </c>
      <c r="F25" s="20">
        <v>174776055</v>
      </c>
      <c r="G25" s="14">
        <f t="shared" si="0"/>
        <v>3444</v>
      </c>
    </row>
    <row r="26" spans="1:7" ht="13.5" customHeight="1">
      <c r="A26" s="190">
        <v>44499</v>
      </c>
      <c r="B26" s="190"/>
      <c r="C26" s="190"/>
      <c r="D26" s="29">
        <v>5400</v>
      </c>
      <c r="E26" s="133">
        <v>44497</v>
      </c>
      <c r="F26" s="24">
        <v>174776137</v>
      </c>
      <c r="G26" s="14">
        <f t="shared" si="0"/>
        <v>5400</v>
      </c>
    </row>
    <row r="27" spans="1:7" ht="13.5" customHeight="1">
      <c r="A27" s="167" t="s">
        <v>12</v>
      </c>
      <c r="B27" s="168"/>
      <c r="C27" s="168"/>
      <c r="D27" s="168"/>
      <c r="E27" s="168"/>
      <c r="F27" s="169"/>
      <c r="G27" s="13">
        <v>5407.01</v>
      </c>
    </row>
    <row r="28" spans="1:7" ht="13.5" customHeight="1">
      <c r="A28" s="167" t="s">
        <v>13</v>
      </c>
      <c r="B28" s="168"/>
      <c r="C28" s="168"/>
      <c r="D28" s="168"/>
      <c r="E28" s="168"/>
      <c r="F28" s="169"/>
      <c r="G28" s="25">
        <f>SUM(G17:G26)</f>
        <v>61723.36</v>
      </c>
    </row>
    <row r="29" spans="1:7" ht="13.5" customHeight="1">
      <c r="A29" s="167" t="s">
        <v>14</v>
      </c>
      <c r="B29" s="168"/>
      <c r="C29" s="168"/>
      <c r="D29" s="168"/>
      <c r="E29" s="168"/>
      <c r="F29" s="169"/>
      <c r="G29" s="25">
        <v>116.61</v>
      </c>
    </row>
    <row r="30" spans="1:7" ht="13.5" customHeight="1">
      <c r="A30" s="167" t="s">
        <v>15</v>
      </c>
      <c r="B30" s="168"/>
      <c r="C30" s="168"/>
      <c r="D30" s="168"/>
      <c r="E30" s="168"/>
      <c r="F30" s="169"/>
      <c r="G30" s="25">
        <v>0</v>
      </c>
    </row>
    <row r="31" spans="1:7" ht="13.5" customHeight="1">
      <c r="A31" s="167" t="s">
        <v>29</v>
      </c>
      <c r="B31" s="168"/>
      <c r="C31" s="168"/>
      <c r="D31" s="168"/>
      <c r="E31" s="168"/>
      <c r="F31" s="169"/>
      <c r="G31" s="25">
        <f>G27+G28+G29+G30</f>
        <v>67246.98</v>
      </c>
    </row>
    <row r="32" spans="1:7" ht="13.5" customHeight="1">
      <c r="A32" s="171"/>
      <c r="B32" s="172"/>
      <c r="C32" s="172"/>
      <c r="D32" s="172"/>
      <c r="E32" s="172"/>
      <c r="F32" s="172"/>
      <c r="G32" s="173"/>
    </row>
    <row r="33" spans="1:7" ht="13.5" customHeight="1">
      <c r="A33" s="167" t="s">
        <v>16</v>
      </c>
      <c r="B33" s="168"/>
      <c r="C33" s="168"/>
      <c r="D33" s="168"/>
      <c r="E33" s="168"/>
      <c r="F33" s="169"/>
      <c r="G33" s="28"/>
    </row>
    <row r="34" spans="1:7" ht="13.5" customHeight="1">
      <c r="A34" s="167" t="s">
        <v>17</v>
      </c>
      <c r="B34" s="168"/>
      <c r="C34" s="168"/>
      <c r="D34" s="168"/>
      <c r="E34" s="168"/>
      <c r="F34" s="169"/>
      <c r="G34" s="25">
        <f>G31+G33</f>
        <v>67246.98</v>
      </c>
    </row>
    <row r="35" spans="1:7" ht="14.25">
      <c r="A35" s="8"/>
      <c r="B35" s="8"/>
      <c r="C35" s="8"/>
      <c r="D35" s="8"/>
      <c r="E35" s="8"/>
      <c r="F35" s="8"/>
      <c r="G35" s="21"/>
    </row>
    <row r="36" spans="1:7" ht="63.75" customHeight="1">
      <c r="A36" s="170" t="s">
        <v>116</v>
      </c>
      <c r="B36" s="170"/>
      <c r="C36" s="170"/>
      <c r="D36" s="170"/>
      <c r="E36" s="170"/>
      <c r="F36" s="170"/>
      <c r="G36" s="170"/>
    </row>
    <row r="37" spans="1:7" ht="33.75" customHeight="1">
      <c r="A37" s="22"/>
      <c r="B37" s="22"/>
      <c r="C37" s="22"/>
      <c r="D37" s="22"/>
      <c r="E37" s="23"/>
      <c r="F37" s="22"/>
      <c r="G37" s="21"/>
    </row>
    <row r="38" spans="1:8" s="5" customFormat="1" ht="14.25">
      <c r="A38" s="165" t="s">
        <v>18</v>
      </c>
      <c r="B38" s="165"/>
      <c r="C38" s="165"/>
      <c r="D38" s="165"/>
      <c r="E38" s="165"/>
      <c r="F38" s="165"/>
      <c r="G38" s="165"/>
      <c r="H38" s="36"/>
    </row>
    <row r="39" spans="1:8" s="5" customFormat="1" ht="14.25">
      <c r="A39" s="165" t="s">
        <v>62</v>
      </c>
      <c r="B39" s="165"/>
      <c r="C39" s="165"/>
      <c r="D39" s="165"/>
      <c r="E39" s="165"/>
      <c r="F39" s="165"/>
      <c r="G39" s="165"/>
      <c r="H39" s="36"/>
    </row>
    <row r="40" spans="1:8" s="6" customFormat="1" ht="68.25" customHeight="1">
      <c r="A40" s="166" t="s">
        <v>19</v>
      </c>
      <c r="B40" s="166"/>
      <c r="C40" s="132" t="s">
        <v>20</v>
      </c>
      <c r="D40" s="132" t="s">
        <v>50</v>
      </c>
      <c r="E40" s="132" t="s">
        <v>21</v>
      </c>
      <c r="F40" s="132" t="s">
        <v>57</v>
      </c>
      <c r="G40" s="132" t="s">
        <v>22</v>
      </c>
      <c r="H40" s="37"/>
    </row>
    <row r="41" spans="1:9" ht="15" customHeight="1">
      <c r="A41" s="156" t="s">
        <v>37</v>
      </c>
      <c r="B41" s="157"/>
      <c r="C41" s="16">
        <v>36363</v>
      </c>
      <c r="D41" s="16">
        <v>49017.81</v>
      </c>
      <c r="E41" s="19">
        <v>12600</v>
      </c>
      <c r="F41" s="19">
        <f>D41+E41</f>
        <v>61617.81</v>
      </c>
      <c r="G41" s="16">
        <f>C41-E41+H41</f>
        <v>23763</v>
      </c>
      <c r="H41" s="137"/>
      <c r="I41" s="74"/>
    </row>
    <row r="42" spans="1:8" ht="15" customHeight="1" hidden="1">
      <c r="A42" s="136" t="s">
        <v>52</v>
      </c>
      <c r="B42" s="27"/>
      <c r="C42" s="16"/>
      <c r="D42" s="16"/>
      <c r="E42" s="19"/>
      <c r="F42" s="19">
        <f aca="true" t="shared" si="1" ref="F42:F58">D42+E42</f>
        <v>0</v>
      </c>
      <c r="G42" s="16">
        <f aca="true" t="shared" si="2" ref="G42:G58">C42-E42+H42</f>
        <v>0</v>
      </c>
      <c r="H42" s="137"/>
    </row>
    <row r="43" spans="1:8" ht="15" customHeight="1" hidden="1">
      <c r="A43" s="136" t="s">
        <v>36</v>
      </c>
      <c r="B43" s="27"/>
      <c r="C43" s="16"/>
      <c r="D43" s="16"/>
      <c r="E43" s="19"/>
      <c r="F43" s="19">
        <f t="shared" si="1"/>
        <v>0</v>
      </c>
      <c r="G43" s="16">
        <f t="shared" si="2"/>
        <v>0</v>
      </c>
      <c r="H43" s="137"/>
    </row>
    <row r="44" spans="1:8" ht="15" customHeight="1" hidden="1">
      <c r="A44" s="136" t="s">
        <v>38</v>
      </c>
      <c r="B44" s="27"/>
      <c r="C44" s="16"/>
      <c r="D44" s="16"/>
      <c r="E44" s="19"/>
      <c r="F44" s="19">
        <f t="shared" si="1"/>
        <v>0</v>
      </c>
      <c r="G44" s="16">
        <f t="shared" si="2"/>
        <v>0</v>
      </c>
      <c r="H44" s="137"/>
    </row>
    <row r="45" spans="1:8" ht="15" customHeight="1">
      <c r="A45" s="156" t="s">
        <v>39</v>
      </c>
      <c r="B45" s="157"/>
      <c r="C45" s="16">
        <v>0</v>
      </c>
      <c r="D45" s="16">
        <v>820.71</v>
      </c>
      <c r="E45" s="19"/>
      <c r="F45" s="19">
        <f t="shared" si="1"/>
        <v>820.71</v>
      </c>
      <c r="G45" s="16">
        <f t="shared" si="2"/>
        <v>0</v>
      </c>
      <c r="H45" s="137"/>
    </row>
    <row r="46" spans="1:8" ht="15" customHeight="1" hidden="1">
      <c r="A46" s="136" t="s">
        <v>40</v>
      </c>
      <c r="B46" s="27"/>
      <c r="C46" s="16"/>
      <c r="D46" s="16"/>
      <c r="E46" s="19"/>
      <c r="F46" s="19">
        <f t="shared" si="1"/>
        <v>0</v>
      </c>
      <c r="G46" s="16">
        <f t="shared" si="2"/>
        <v>0</v>
      </c>
      <c r="H46" s="137"/>
    </row>
    <row r="47" spans="1:8" ht="15" customHeight="1" hidden="1">
      <c r="A47" s="136" t="s">
        <v>41</v>
      </c>
      <c r="B47" s="27"/>
      <c r="C47" s="16"/>
      <c r="D47" s="16"/>
      <c r="E47" s="19"/>
      <c r="F47" s="19">
        <f t="shared" si="1"/>
        <v>0</v>
      </c>
      <c r="G47" s="16">
        <f t="shared" si="2"/>
        <v>0</v>
      </c>
      <c r="H47" s="137"/>
    </row>
    <row r="48" spans="1:8" ht="15" customHeight="1" hidden="1">
      <c r="A48" s="136" t="s">
        <v>55</v>
      </c>
      <c r="B48" s="27"/>
      <c r="C48" s="16"/>
      <c r="D48" s="16"/>
      <c r="E48" s="19"/>
      <c r="F48" s="19">
        <f t="shared" si="1"/>
        <v>0</v>
      </c>
      <c r="G48" s="16">
        <f t="shared" si="2"/>
        <v>0</v>
      </c>
      <c r="H48" s="137"/>
    </row>
    <row r="49" spans="1:8" ht="15" customHeight="1">
      <c r="A49" s="136" t="s">
        <v>42</v>
      </c>
      <c r="B49" s="27"/>
      <c r="C49" s="16">
        <v>1547.46</v>
      </c>
      <c r="D49" s="16">
        <v>3281.97</v>
      </c>
      <c r="E49" s="19"/>
      <c r="F49" s="19">
        <f t="shared" si="1"/>
        <v>3281.97</v>
      </c>
      <c r="G49" s="16">
        <f t="shared" si="2"/>
        <v>1547.46</v>
      </c>
      <c r="H49" s="137"/>
    </row>
    <row r="50" spans="1:8" ht="15" customHeight="1">
      <c r="A50" s="136" t="s">
        <v>51</v>
      </c>
      <c r="B50" s="27"/>
      <c r="C50" s="16"/>
      <c r="D50" s="16">
        <v>0</v>
      </c>
      <c r="E50" s="19"/>
      <c r="F50" s="19">
        <f t="shared" si="1"/>
        <v>0</v>
      </c>
      <c r="G50" s="16">
        <f t="shared" si="2"/>
        <v>0</v>
      </c>
      <c r="H50" s="137"/>
    </row>
    <row r="51" spans="1:8" ht="15" customHeight="1" hidden="1">
      <c r="A51" s="136" t="s">
        <v>43</v>
      </c>
      <c r="B51" s="27"/>
      <c r="C51" s="16"/>
      <c r="D51" s="16"/>
      <c r="E51" s="19"/>
      <c r="F51" s="19">
        <f t="shared" si="1"/>
        <v>0</v>
      </c>
      <c r="G51" s="16">
        <f t="shared" si="2"/>
        <v>0</v>
      </c>
      <c r="H51" s="137"/>
    </row>
    <row r="52" spans="1:8" ht="16.5" customHeight="1" hidden="1">
      <c r="A52" s="136" t="s">
        <v>44</v>
      </c>
      <c r="B52" s="27"/>
      <c r="C52" s="16"/>
      <c r="D52" s="16"/>
      <c r="E52" s="19"/>
      <c r="F52" s="19">
        <f t="shared" si="1"/>
        <v>0</v>
      </c>
      <c r="G52" s="16">
        <f t="shared" si="2"/>
        <v>0</v>
      </c>
      <c r="H52" s="137"/>
    </row>
    <row r="53" spans="1:8" ht="15" customHeight="1" hidden="1">
      <c r="A53" s="136" t="s">
        <v>45</v>
      </c>
      <c r="B53" s="27"/>
      <c r="C53" s="16"/>
      <c r="D53" s="16"/>
      <c r="E53" s="19"/>
      <c r="F53" s="19">
        <f t="shared" si="1"/>
        <v>0</v>
      </c>
      <c r="G53" s="16">
        <f t="shared" si="2"/>
        <v>0</v>
      </c>
      <c r="H53" s="137"/>
    </row>
    <row r="54" spans="1:8" ht="15" customHeight="1">
      <c r="A54" s="136" t="s">
        <v>46</v>
      </c>
      <c r="B54" s="27"/>
      <c r="C54" s="16">
        <v>915.3</v>
      </c>
      <c r="D54" s="16">
        <v>0</v>
      </c>
      <c r="E54" s="19"/>
      <c r="F54" s="19">
        <f t="shared" si="1"/>
        <v>0</v>
      </c>
      <c r="G54" s="16">
        <f t="shared" si="2"/>
        <v>915.3</v>
      </c>
      <c r="H54" s="137"/>
    </row>
    <row r="55" spans="1:8" ht="15" customHeight="1">
      <c r="A55" s="156" t="s">
        <v>47</v>
      </c>
      <c r="B55" s="157"/>
      <c r="C55" s="16"/>
      <c r="D55" s="16">
        <v>511.28</v>
      </c>
      <c r="E55" s="19"/>
      <c r="F55" s="19">
        <f t="shared" si="1"/>
        <v>511.28</v>
      </c>
      <c r="G55" s="16">
        <f t="shared" si="2"/>
        <v>0</v>
      </c>
      <c r="H55" s="137"/>
    </row>
    <row r="56" spans="1:8" ht="15" customHeight="1">
      <c r="A56" s="156" t="s">
        <v>48</v>
      </c>
      <c r="B56" s="157"/>
      <c r="C56" s="16"/>
      <c r="D56" s="16">
        <v>201.27</v>
      </c>
      <c r="E56" s="19"/>
      <c r="F56" s="19">
        <f t="shared" si="1"/>
        <v>201.27</v>
      </c>
      <c r="G56" s="16">
        <f t="shared" si="2"/>
        <v>0</v>
      </c>
      <c r="H56" s="137"/>
    </row>
    <row r="57" spans="1:8" ht="15" customHeight="1">
      <c r="A57" s="156" t="s">
        <v>49</v>
      </c>
      <c r="B57" s="157"/>
      <c r="C57" s="16"/>
      <c r="D57" s="16">
        <v>813.94</v>
      </c>
      <c r="E57" s="19"/>
      <c r="F57" s="19">
        <f t="shared" si="1"/>
        <v>813.94</v>
      </c>
      <c r="G57" s="16">
        <f t="shared" si="2"/>
        <v>0</v>
      </c>
      <c r="H57" s="137"/>
    </row>
    <row r="58" spans="1:7" ht="15" customHeight="1" hidden="1">
      <c r="A58" s="156"/>
      <c r="B58" s="157"/>
      <c r="C58" s="16"/>
      <c r="D58" s="16"/>
      <c r="E58" s="19"/>
      <c r="F58" s="19">
        <f t="shared" si="1"/>
        <v>0</v>
      </c>
      <c r="G58" s="16">
        <f t="shared" si="2"/>
        <v>0</v>
      </c>
    </row>
    <row r="59" spans="1:8" s="5" customFormat="1" ht="20.25" customHeight="1">
      <c r="A59" s="158" t="s">
        <v>0</v>
      </c>
      <c r="B59" s="158"/>
      <c r="C59" s="18">
        <f>SUM(C41:C58)</f>
        <v>38825.76</v>
      </c>
      <c r="D59" s="18">
        <f>SUM(D41:D58)</f>
        <v>54646.979999999996</v>
      </c>
      <c r="E59" s="18">
        <f>SUM(E41:E58)</f>
        <v>12600</v>
      </c>
      <c r="F59" s="18">
        <f>SUM(F41:F58)</f>
        <v>67246.98</v>
      </c>
      <c r="G59" s="18">
        <f>SUM(G41:G58)</f>
        <v>26225.76</v>
      </c>
      <c r="H59" s="36"/>
    </row>
    <row r="60" spans="1:12" ht="10.5" customHeight="1">
      <c r="A60" s="38"/>
      <c r="B60" s="39"/>
      <c r="C60" s="39"/>
      <c r="D60" s="39"/>
      <c r="E60" s="39"/>
      <c r="F60" s="39"/>
      <c r="G60" s="40"/>
      <c r="L60" s="17"/>
    </row>
    <row r="61" spans="1:7" ht="14.25">
      <c r="A61" s="159" t="s">
        <v>23</v>
      </c>
      <c r="B61" s="160"/>
      <c r="C61" s="160"/>
      <c r="D61" s="160"/>
      <c r="E61" s="160"/>
      <c r="F61" s="160"/>
      <c r="G61" s="161"/>
    </row>
    <row r="62" spans="1:7" ht="14.25">
      <c r="A62" s="26" t="s">
        <v>24</v>
      </c>
      <c r="B62" s="129"/>
      <c r="C62" s="130"/>
      <c r="D62" s="130"/>
      <c r="E62" s="130"/>
      <c r="F62" s="131"/>
      <c r="G62" s="14">
        <f>G34</f>
        <v>67246.98</v>
      </c>
    </row>
    <row r="63" spans="1:7" ht="14.25">
      <c r="A63" s="129" t="s">
        <v>25</v>
      </c>
      <c r="B63" s="130"/>
      <c r="C63" s="130"/>
      <c r="D63" s="130"/>
      <c r="E63" s="130"/>
      <c r="F63" s="131"/>
      <c r="G63" s="14">
        <f>D59+E59</f>
        <v>67246.98</v>
      </c>
    </row>
    <row r="64" spans="1:7" ht="14.25">
      <c r="A64" s="162" t="s">
        <v>26</v>
      </c>
      <c r="B64" s="163"/>
      <c r="C64" s="163"/>
      <c r="D64" s="163"/>
      <c r="E64" s="163"/>
      <c r="F64" s="164"/>
      <c r="G64" s="14">
        <f>G62-G63</f>
        <v>0</v>
      </c>
    </row>
    <row r="65" spans="1:7" ht="14.25">
      <c r="A65" s="129" t="s">
        <v>27</v>
      </c>
      <c r="B65" s="130"/>
      <c r="C65" s="130"/>
      <c r="D65" s="130"/>
      <c r="E65" s="130"/>
      <c r="F65" s="131"/>
      <c r="G65" s="15">
        <v>0</v>
      </c>
    </row>
    <row r="66" spans="1:7" ht="14.25">
      <c r="A66" s="162" t="s">
        <v>28</v>
      </c>
      <c r="B66" s="163"/>
      <c r="C66" s="163"/>
      <c r="D66" s="163"/>
      <c r="E66" s="163"/>
      <c r="F66" s="164"/>
      <c r="G66" s="46">
        <f>G64-G65</f>
        <v>0</v>
      </c>
    </row>
    <row r="67" spans="3:6" ht="7.5" customHeight="1">
      <c r="C67" s="11"/>
      <c r="D67" s="11"/>
      <c r="E67" s="11"/>
      <c r="F67" s="11"/>
    </row>
    <row r="68" spans="1:7" ht="4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12" s="21" customFormat="1" ht="14.25">
      <c r="A69" s="2" t="s">
        <v>114</v>
      </c>
      <c r="B69" s="2"/>
      <c r="C69" s="2"/>
      <c r="D69" s="2"/>
      <c r="E69" s="2"/>
      <c r="F69" s="2"/>
      <c r="G69" s="9"/>
      <c r="I69" s="9"/>
      <c r="J69" s="9"/>
      <c r="K69" s="9"/>
      <c r="L69" s="9"/>
    </row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48">
    <mergeCell ref="A1:G1"/>
    <mergeCell ref="A2:G2"/>
    <mergeCell ref="A3:F3"/>
    <mergeCell ref="A4:F4"/>
    <mergeCell ref="A5:F5"/>
    <mergeCell ref="A6:G6"/>
    <mergeCell ref="A16:C16"/>
    <mergeCell ref="A17:C17"/>
    <mergeCell ref="A7:J7"/>
    <mergeCell ref="A8:G8"/>
    <mergeCell ref="A9:F9"/>
    <mergeCell ref="A10:F10"/>
    <mergeCell ref="A11:D11"/>
    <mergeCell ref="A12:D12"/>
    <mergeCell ref="A22:C22"/>
    <mergeCell ref="A23:C23"/>
    <mergeCell ref="A24:C24"/>
    <mergeCell ref="A26:C26"/>
    <mergeCell ref="A27:F27"/>
    <mergeCell ref="A14:D14"/>
    <mergeCell ref="A18:C18"/>
    <mergeCell ref="A19:C19"/>
    <mergeCell ref="A20:C20"/>
    <mergeCell ref="A15:G15"/>
    <mergeCell ref="A29:F29"/>
    <mergeCell ref="A30:F30"/>
    <mergeCell ref="A31:F31"/>
    <mergeCell ref="A33:F33"/>
    <mergeCell ref="A28:F28"/>
    <mergeCell ref="A32:G32"/>
    <mergeCell ref="A45:B45"/>
    <mergeCell ref="A55:B55"/>
    <mergeCell ref="A56:B56"/>
    <mergeCell ref="A38:G38"/>
    <mergeCell ref="A39:G39"/>
    <mergeCell ref="A34:F34"/>
    <mergeCell ref="A36:G36"/>
    <mergeCell ref="A40:B40"/>
    <mergeCell ref="A66:F66"/>
    <mergeCell ref="A61:G61"/>
    <mergeCell ref="A64:F64"/>
    <mergeCell ref="A68:G68"/>
    <mergeCell ref="A21:C21"/>
    <mergeCell ref="A25:C25"/>
    <mergeCell ref="A41:B41"/>
    <mergeCell ref="A57:B57"/>
    <mergeCell ref="A58:B58"/>
    <mergeCell ref="A59:B59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98" zoomScaleSheetLayoutView="98" zoomScalePageLayoutView="0" workbookViewId="0" topLeftCell="A54">
      <selection activeCell="F69" sqref="F69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spans="1:6" ht="14.25">
      <c r="A3" s="188" t="s">
        <v>33</v>
      </c>
      <c r="B3" s="188"/>
      <c r="C3" s="188"/>
      <c r="D3" s="188"/>
      <c r="E3" s="188"/>
      <c r="F3" s="188"/>
    </row>
    <row r="4" spans="1:6" ht="14.25">
      <c r="A4" s="184" t="s">
        <v>30</v>
      </c>
      <c r="B4" s="184"/>
      <c r="C4" s="184"/>
      <c r="D4" s="184"/>
      <c r="E4" s="184"/>
      <c r="F4" s="184"/>
    </row>
    <row r="5" spans="1:6" ht="14.25">
      <c r="A5" s="184" t="s">
        <v>31</v>
      </c>
      <c r="B5" s="184"/>
      <c r="C5" s="184"/>
      <c r="D5" s="184"/>
      <c r="E5" s="184"/>
      <c r="F5" s="184"/>
    </row>
    <row r="6" spans="1:8" ht="14.25">
      <c r="A6" s="188" t="s">
        <v>81</v>
      </c>
      <c r="B6" s="188"/>
      <c r="C6" s="188"/>
      <c r="D6" s="188"/>
      <c r="E6" s="188"/>
      <c r="F6" s="188"/>
      <c r="G6" s="188"/>
      <c r="H6" s="9"/>
    </row>
    <row r="7" spans="1:10" ht="14.25">
      <c r="A7" s="188" t="s">
        <v>82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7" ht="49.5" customHeight="1">
      <c r="A8" s="183" t="s">
        <v>34</v>
      </c>
      <c r="B8" s="183"/>
      <c r="C8" s="183"/>
      <c r="D8" s="183"/>
      <c r="E8" s="183"/>
      <c r="F8" s="183"/>
      <c r="G8" s="183"/>
    </row>
    <row r="9" spans="1:6" ht="15" customHeight="1">
      <c r="A9" s="184" t="s">
        <v>118</v>
      </c>
      <c r="B9" s="184"/>
      <c r="C9" s="184"/>
      <c r="D9" s="184"/>
      <c r="E9" s="184"/>
      <c r="F9" s="184"/>
    </row>
    <row r="10" spans="1:6" ht="15" customHeight="1">
      <c r="A10" s="184" t="s">
        <v>63</v>
      </c>
      <c r="B10" s="184"/>
      <c r="C10" s="184"/>
      <c r="D10" s="184"/>
      <c r="E10" s="184"/>
      <c r="F10" s="184"/>
    </row>
    <row r="11" spans="1:8" s="3" customFormat="1" ht="13.5" customHeight="1">
      <c r="A11" s="185" t="s">
        <v>2</v>
      </c>
      <c r="B11" s="186"/>
      <c r="C11" s="186"/>
      <c r="D11" s="187"/>
      <c r="E11" s="31" t="s">
        <v>3</v>
      </c>
      <c r="F11" s="31" t="s">
        <v>4</v>
      </c>
      <c r="G11" s="12" t="s">
        <v>5</v>
      </c>
      <c r="H11" s="33"/>
    </row>
    <row r="12" spans="1:7" ht="13.5" customHeight="1">
      <c r="A12" s="162" t="s">
        <v>58</v>
      </c>
      <c r="B12" s="163"/>
      <c r="C12" s="163"/>
      <c r="D12" s="164"/>
      <c r="E12" s="144">
        <v>43266</v>
      </c>
      <c r="F12" s="27" t="s">
        <v>59</v>
      </c>
      <c r="G12" s="25">
        <v>2401719.36</v>
      </c>
    </row>
    <row r="13" spans="1:7" ht="13.5" customHeight="1">
      <c r="A13" s="138" t="s">
        <v>78</v>
      </c>
      <c r="B13" s="139"/>
      <c r="C13" s="139"/>
      <c r="D13" s="140"/>
      <c r="E13" s="144">
        <v>44180</v>
      </c>
      <c r="F13" s="27"/>
      <c r="G13" s="25"/>
    </row>
    <row r="14" spans="1:7" ht="13.5" customHeight="1">
      <c r="A14" s="162"/>
      <c r="B14" s="163"/>
      <c r="C14" s="163"/>
      <c r="D14" s="164"/>
      <c r="E14" s="144"/>
      <c r="F14" s="27"/>
      <c r="G14" s="25"/>
    </row>
    <row r="15" spans="1:7" ht="15" customHeight="1">
      <c r="A15" s="180" t="s">
        <v>6</v>
      </c>
      <c r="B15" s="181"/>
      <c r="C15" s="181"/>
      <c r="D15" s="181"/>
      <c r="E15" s="181"/>
      <c r="F15" s="181"/>
      <c r="G15" s="182"/>
    </row>
    <row r="16" spans="1:8" s="4" customFormat="1" ht="34.5" customHeight="1">
      <c r="A16" s="177" t="s">
        <v>7</v>
      </c>
      <c r="B16" s="178"/>
      <c r="C16" s="179"/>
      <c r="D16" s="32" t="s">
        <v>8</v>
      </c>
      <c r="E16" s="141" t="s">
        <v>9</v>
      </c>
      <c r="F16" s="141" t="s">
        <v>10</v>
      </c>
      <c r="G16" s="32" t="s">
        <v>11</v>
      </c>
      <c r="H16" s="34"/>
    </row>
    <row r="17" spans="1:8" s="4" customFormat="1" ht="13.5" customHeight="1">
      <c r="A17" s="190">
        <v>44510</v>
      </c>
      <c r="B17" s="190"/>
      <c r="C17" s="190"/>
      <c r="D17" s="14">
        <v>12600</v>
      </c>
      <c r="E17" s="142">
        <v>44508</v>
      </c>
      <c r="F17" s="20">
        <v>177239662</v>
      </c>
      <c r="G17" s="14">
        <v>12600</v>
      </c>
      <c r="H17" s="34"/>
    </row>
    <row r="18" spans="1:9" s="4" customFormat="1" ht="13.5" customHeight="1">
      <c r="A18" s="190">
        <v>44530</v>
      </c>
      <c r="B18" s="190"/>
      <c r="C18" s="190"/>
      <c r="D18" s="29">
        <v>3402</v>
      </c>
      <c r="E18" s="142">
        <v>44530</v>
      </c>
      <c r="F18" s="20">
        <v>181689882</v>
      </c>
      <c r="G18" s="14">
        <v>3402</v>
      </c>
      <c r="H18" s="35"/>
      <c r="I18" s="9"/>
    </row>
    <row r="19" spans="1:8" ht="13.5" customHeight="1">
      <c r="A19" s="190">
        <v>44530</v>
      </c>
      <c r="B19" s="190"/>
      <c r="C19" s="190"/>
      <c r="D19" s="29">
        <v>1872</v>
      </c>
      <c r="E19" s="146">
        <v>44530</v>
      </c>
      <c r="F19" s="20">
        <v>181689882</v>
      </c>
      <c r="G19" s="14">
        <v>1872</v>
      </c>
      <c r="H19" s="35"/>
    </row>
    <row r="20" spans="1:9" s="4" customFormat="1" ht="13.5" customHeight="1">
      <c r="A20" s="190">
        <v>44530</v>
      </c>
      <c r="B20" s="190"/>
      <c r="C20" s="190"/>
      <c r="D20" s="29">
        <v>12684.68</v>
      </c>
      <c r="E20" s="146">
        <v>44530</v>
      </c>
      <c r="F20" s="20">
        <v>181689882</v>
      </c>
      <c r="G20" s="14">
        <v>12684.68</v>
      </c>
      <c r="H20" s="35"/>
      <c r="I20" s="9"/>
    </row>
    <row r="21" spans="1:9" s="4" customFormat="1" ht="13.5" customHeight="1">
      <c r="A21" s="190">
        <v>44530</v>
      </c>
      <c r="B21" s="190"/>
      <c r="C21" s="190"/>
      <c r="D21" s="29">
        <v>2825</v>
      </c>
      <c r="E21" s="146">
        <v>44530</v>
      </c>
      <c r="F21" s="20">
        <v>181689882</v>
      </c>
      <c r="G21" s="14">
        <v>2825</v>
      </c>
      <c r="H21" s="35"/>
      <c r="I21" s="9"/>
    </row>
    <row r="22" spans="1:8" ht="13.5" customHeight="1">
      <c r="A22" s="190">
        <v>44530</v>
      </c>
      <c r="B22" s="190"/>
      <c r="C22" s="190"/>
      <c r="D22" s="29">
        <v>5400</v>
      </c>
      <c r="E22" s="146">
        <v>44530</v>
      </c>
      <c r="F22" s="20">
        <v>181690020</v>
      </c>
      <c r="G22" s="14">
        <v>5400</v>
      </c>
      <c r="H22" s="35"/>
    </row>
    <row r="23" spans="1:7" ht="13.5" customHeight="1">
      <c r="A23" s="190"/>
      <c r="B23" s="190"/>
      <c r="C23" s="190"/>
      <c r="D23" s="29"/>
      <c r="E23" s="142"/>
      <c r="F23" s="20"/>
      <c r="G23" s="14"/>
    </row>
    <row r="24" spans="1:7" ht="13.5" customHeight="1">
      <c r="A24" s="190"/>
      <c r="B24" s="190"/>
      <c r="C24" s="190"/>
      <c r="D24" s="29"/>
      <c r="E24" s="142"/>
      <c r="F24" s="20"/>
      <c r="G24" s="14"/>
    </row>
    <row r="25" spans="1:7" ht="13.5" customHeight="1">
      <c r="A25" s="190"/>
      <c r="B25" s="190"/>
      <c r="C25" s="190"/>
      <c r="D25" s="29"/>
      <c r="E25" s="142"/>
      <c r="F25" s="20"/>
      <c r="G25" s="14"/>
    </row>
    <row r="26" spans="1:7" ht="13.5" customHeight="1">
      <c r="A26" s="190"/>
      <c r="B26" s="190"/>
      <c r="C26" s="190"/>
      <c r="D26" s="29"/>
      <c r="E26" s="142"/>
      <c r="F26" s="24"/>
      <c r="G26" s="14"/>
    </row>
    <row r="27" spans="1:7" ht="13.5" customHeight="1">
      <c r="A27" s="167" t="s">
        <v>12</v>
      </c>
      <c r="B27" s="168"/>
      <c r="C27" s="168"/>
      <c r="D27" s="168"/>
      <c r="E27" s="168"/>
      <c r="F27" s="169"/>
      <c r="G27" s="13">
        <v>0</v>
      </c>
    </row>
    <row r="28" spans="1:7" ht="13.5" customHeight="1">
      <c r="A28" s="167" t="s">
        <v>13</v>
      </c>
      <c r="B28" s="168"/>
      <c r="C28" s="168"/>
      <c r="D28" s="168"/>
      <c r="E28" s="168"/>
      <c r="F28" s="169"/>
      <c r="G28" s="25">
        <f>SUM(G17:G26)</f>
        <v>38783.68</v>
      </c>
    </row>
    <row r="29" spans="1:7" ht="13.5" customHeight="1">
      <c r="A29" s="167" t="s">
        <v>14</v>
      </c>
      <c r="B29" s="168"/>
      <c r="C29" s="168"/>
      <c r="D29" s="168"/>
      <c r="E29" s="168"/>
      <c r="F29" s="169"/>
      <c r="G29" s="25">
        <v>42.08</v>
      </c>
    </row>
    <row r="30" spans="1:7" ht="13.5" customHeight="1">
      <c r="A30" s="167" t="s">
        <v>15</v>
      </c>
      <c r="B30" s="168"/>
      <c r="C30" s="168"/>
      <c r="D30" s="168"/>
      <c r="E30" s="168"/>
      <c r="F30" s="169"/>
      <c r="G30" s="25">
        <v>0</v>
      </c>
    </row>
    <row r="31" spans="1:7" ht="13.5" customHeight="1">
      <c r="A31" s="167" t="s">
        <v>29</v>
      </c>
      <c r="B31" s="168"/>
      <c r="C31" s="168"/>
      <c r="D31" s="168"/>
      <c r="E31" s="168"/>
      <c r="F31" s="169"/>
      <c r="G31" s="25">
        <f>G27+G28+G29+G30</f>
        <v>38825.76</v>
      </c>
    </row>
    <row r="32" spans="1:7" ht="13.5" customHeight="1">
      <c r="A32" s="171"/>
      <c r="B32" s="172"/>
      <c r="C32" s="172"/>
      <c r="D32" s="172"/>
      <c r="E32" s="172"/>
      <c r="F32" s="172"/>
      <c r="G32" s="173"/>
    </row>
    <row r="33" spans="1:7" ht="13.5" customHeight="1">
      <c r="A33" s="167" t="s">
        <v>16</v>
      </c>
      <c r="B33" s="168"/>
      <c r="C33" s="168"/>
      <c r="D33" s="168"/>
      <c r="E33" s="168"/>
      <c r="F33" s="169"/>
      <c r="G33" s="28"/>
    </row>
    <row r="34" spans="1:7" ht="13.5" customHeight="1">
      <c r="A34" s="167" t="s">
        <v>17</v>
      </c>
      <c r="B34" s="168"/>
      <c r="C34" s="168"/>
      <c r="D34" s="168"/>
      <c r="E34" s="168"/>
      <c r="F34" s="169"/>
      <c r="G34" s="25">
        <f>G31+G33</f>
        <v>38825.76</v>
      </c>
    </row>
    <row r="35" spans="1:7" ht="14.25">
      <c r="A35" s="8"/>
      <c r="B35" s="8"/>
      <c r="C35" s="8"/>
      <c r="D35" s="8"/>
      <c r="E35" s="8"/>
      <c r="F35" s="8"/>
      <c r="G35" s="21"/>
    </row>
    <row r="36" spans="1:7" ht="63.75" customHeight="1">
      <c r="A36" s="170" t="s">
        <v>119</v>
      </c>
      <c r="B36" s="170"/>
      <c r="C36" s="170"/>
      <c r="D36" s="170"/>
      <c r="E36" s="170"/>
      <c r="F36" s="170"/>
      <c r="G36" s="170"/>
    </row>
    <row r="37" spans="1:7" ht="33.75" customHeight="1">
      <c r="A37" s="22"/>
      <c r="B37" s="22"/>
      <c r="C37" s="22"/>
      <c r="D37" s="22"/>
      <c r="E37" s="23"/>
      <c r="F37" s="22"/>
      <c r="G37" s="21"/>
    </row>
    <row r="38" spans="1:8" s="5" customFormat="1" ht="14.25">
      <c r="A38" s="165" t="s">
        <v>18</v>
      </c>
      <c r="B38" s="165"/>
      <c r="C38" s="165"/>
      <c r="D38" s="165"/>
      <c r="E38" s="165"/>
      <c r="F38" s="165"/>
      <c r="G38" s="165"/>
      <c r="H38" s="36"/>
    </row>
    <row r="39" spans="1:8" s="5" customFormat="1" ht="14.25">
      <c r="A39" s="165" t="s">
        <v>62</v>
      </c>
      <c r="B39" s="165"/>
      <c r="C39" s="165"/>
      <c r="D39" s="165"/>
      <c r="E39" s="165"/>
      <c r="F39" s="165"/>
      <c r="G39" s="165"/>
      <c r="H39" s="36"/>
    </row>
    <row r="40" spans="1:8" s="6" customFormat="1" ht="68.25" customHeight="1">
      <c r="A40" s="166" t="s">
        <v>19</v>
      </c>
      <c r="B40" s="166"/>
      <c r="C40" s="143" t="s">
        <v>20</v>
      </c>
      <c r="D40" s="143" t="s">
        <v>50</v>
      </c>
      <c r="E40" s="143" t="s">
        <v>21</v>
      </c>
      <c r="F40" s="143" t="s">
        <v>57</v>
      </c>
      <c r="G40" s="143" t="s">
        <v>22</v>
      </c>
      <c r="H40" s="37"/>
    </row>
    <row r="41" spans="1:9" ht="15" customHeight="1">
      <c r="A41" s="156" t="s">
        <v>37</v>
      </c>
      <c r="B41" s="157"/>
      <c r="C41" s="16">
        <v>37376.32</v>
      </c>
      <c r="D41" s="16"/>
      <c r="E41" s="19">
        <v>12600</v>
      </c>
      <c r="F41" s="19">
        <f>D41+E41</f>
        <v>12600</v>
      </c>
      <c r="G41" s="16">
        <f>C41-E41+H41</f>
        <v>48539.32</v>
      </c>
      <c r="H41" s="74">
        <v>23763</v>
      </c>
      <c r="I41" s="74"/>
    </row>
    <row r="42" spans="1:8" ht="15" customHeight="1" hidden="1">
      <c r="A42" s="145" t="s">
        <v>52</v>
      </c>
      <c r="B42" s="27"/>
      <c r="C42" s="16"/>
      <c r="D42" s="16"/>
      <c r="E42" s="19"/>
      <c r="F42" s="19">
        <f aca="true" t="shared" si="0" ref="F42:F58">D42+E42</f>
        <v>0</v>
      </c>
      <c r="G42" s="16">
        <f aca="true" t="shared" si="1" ref="G42:G58">C42-E42+H42</f>
        <v>0</v>
      </c>
      <c r="H42" s="9"/>
    </row>
    <row r="43" spans="1:8" ht="15" customHeight="1" hidden="1">
      <c r="A43" s="145" t="s">
        <v>36</v>
      </c>
      <c r="B43" s="27"/>
      <c r="C43" s="16"/>
      <c r="D43" s="16"/>
      <c r="E43" s="19"/>
      <c r="F43" s="19">
        <f t="shared" si="0"/>
        <v>0</v>
      </c>
      <c r="G43" s="16">
        <f t="shared" si="1"/>
        <v>0</v>
      </c>
      <c r="H43" s="9"/>
    </row>
    <row r="44" spans="1:8" ht="15" customHeight="1" hidden="1">
      <c r="A44" s="145" t="s">
        <v>38</v>
      </c>
      <c r="B44" s="27"/>
      <c r="C44" s="16"/>
      <c r="D44" s="16"/>
      <c r="E44" s="19"/>
      <c r="F44" s="19">
        <f t="shared" si="0"/>
        <v>0</v>
      </c>
      <c r="G44" s="16">
        <f t="shared" si="1"/>
        <v>0</v>
      </c>
      <c r="H44" s="9"/>
    </row>
    <row r="45" spans="1:8" ht="15" customHeight="1">
      <c r="A45" s="156" t="s">
        <v>39</v>
      </c>
      <c r="B45" s="157"/>
      <c r="C45" s="16">
        <v>0</v>
      </c>
      <c r="D45" s="16"/>
      <c r="E45" s="19"/>
      <c r="F45" s="19">
        <f t="shared" si="0"/>
        <v>0</v>
      </c>
      <c r="G45" s="16">
        <f t="shared" si="1"/>
        <v>0</v>
      </c>
      <c r="H45" s="9"/>
    </row>
    <row r="46" spans="1:8" ht="15" customHeight="1" hidden="1">
      <c r="A46" s="145" t="s">
        <v>40</v>
      </c>
      <c r="B46" s="27"/>
      <c r="C46" s="16"/>
      <c r="D46" s="16"/>
      <c r="E46" s="19"/>
      <c r="F46" s="19">
        <f t="shared" si="0"/>
        <v>0</v>
      </c>
      <c r="G46" s="16">
        <f t="shared" si="1"/>
        <v>0</v>
      </c>
      <c r="H46" s="9"/>
    </row>
    <row r="47" spans="1:8" ht="15" customHeight="1" hidden="1">
      <c r="A47" s="145" t="s">
        <v>41</v>
      </c>
      <c r="B47" s="27"/>
      <c r="C47" s="16"/>
      <c r="D47" s="16"/>
      <c r="E47" s="19"/>
      <c r="F47" s="19">
        <f t="shared" si="0"/>
        <v>0</v>
      </c>
      <c r="G47" s="16">
        <f t="shared" si="1"/>
        <v>0</v>
      </c>
      <c r="H47" s="9"/>
    </row>
    <row r="48" spans="1:8" ht="15" customHeight="1" hidden="1">
      <c r="A48" s="145" t="s">
        <v>55</v>
      </c>
      <c r="B48" s="27"/>
      <c r="C48" s="16"/>
      <c r="D48" s="16"/>
      <c r="E48" s="19"/>
      <c r="F48" s="19">
        <f t="shared" si="0"/>
        <v>0</v>
      </c>
      <c r="G48" s="16">
        <f t="shared" si="1"/>
        <v>0</v>
      </c>
      <c r="H48" s="9"/>
    </row>
    <row r="49" spans="1:8" ht="15" customHeight="1">
      <c r="A49" s="145" t="s">
        <v>42</v>
      </c>
      <c r="B49" s="27"/>
      <c r="C49" s="16">
        <v>1652.92</v>
      </c>
      <c r="D49" s="16"/>
      <c r="E49" s="19"/>
      <c r="F49" s="19">
        <f t="shared" si="0"/>
        <v>0</v>
      </c>
      <c r="G49" s="16">
        <f t="shared" si="1"/>
        <v>3200.38</v>
      </c>
      <c r="H49" s="9">
        <v>1547.46</v>
      </c>
    </row>
    <row r="50" spans="1:8" ht="15" customHeight="1">
      <c r="A50" s="145" t="s">
        <v>51</v>
      </c>
      <c r="B50" s="27"/>
      <c r="C50" s="16"/>
      <c r="D50" s="16"/>
      <c r="E50" s="19"/>
      <c r="F50" s="19">
        <f t="shared" si="0"/>
        <v>0</v>
      </c>
      <c r="G50" s="16">
        <f t="shared" si="1"/>
        <v>0</v>
      </c>
      <c r="H50" s="9"/>
    </row>
    <row r="51" spans="1:8" ht="15" customHeight="1" hidden="1">
      <c r="A51" s="145" t="s">
        <v>43</v>
      </c>
      <c r="B51" s="27"/>
      <c r="C51" s="16"/>
      <c r="D51" s="16"/>
      <c r="E51" s="19"/>
      <c r="F51" s="19">
        <f t="shared" si="0"/>
        <v>0</v>
      </c>
      <c r="G51" s="16">
        <f t="shared" si="1"/>
        <v>0</v>
      </c>
      <c r="H51" s="9"/>
    </row>
    <row r="52" spans="1:8" ht="16.5" customHeight="1" hidden="1">
      <c r="A52" s="145" t="s">
        <v>44</v>
      </c>
      <c r="B52" s="27"/>
      <c r="C52" s="16"/>
      <c r="D52" s="16"/>
      <c r="E52" s="19"/>
      <c r="F52" s="19">
        <f t="shared" si="0"/>
        <v>0</v>
      </c>
      <c r="G52" s="16">
        <f t="shared" si="1"/>
        <v>0</v>
      </c>
      <c r="H52" s="9"/>
    </row>
    <row r="53" spans="1:8" ht="15" customHeight="1" hidden="1">
      <c r="A53" s="145" t="s">
        <v>45</v>
      </c>
      <c r="B53" s="27"/>
      <c r="C53" s="16"/>
      <c r="D53" s="16"/>
      <c r="E53" s="19"/>
      <c r="F53" s="19">
        <f t="shared" si="0"/>
        <v>0</v>
      </c>
      <c r="G53" s="16">
        <f t="shared" si="1"/>
        <v>0</v>
      </c>
      <c r="H53" s="9"/>
    </row>
    <row r="54" spans="1:8" ht="15" customHeight="1">
      <c r="A54" s="145" t="s">
        <v>46</v>
      </c>
      <c r="B54" s="27"/>
      <c r="C54" s="16">
        <f>687.31+272.13</f>
        <v>959.4399999999999</v>
      </c>
      <c r="D54" s="16"/>
      <c r="E54" s="19"/>
      <c r="F54" s="19">
        <f t="shared" si="0"/>
        <v>0</v>
      </c>
      <c r="G54" s="16">
        <f t="shared" si="1"/>
        <v>1874.7399999999998</v>
      </c>
      <c r="H54" s="9">
        <v>915.3</v>
      </c>
    </row>
    <row r="55" spans="1:8" ht="15" customHeight="1">
      <c r="A55" s="156" t="s">
        <v>47</v>
      </c>
      <c r="B55" s="157"/>
      <c r="C55" s="16"/>
      <c r="D55" s="16"/>
      <c r="E55" s="19"/>
      <c r="F55" s="19">
        <f t="shared" si="0"/>
        <v>0</v>
      </c>
      <c r="G55" s="16">
        <f t="shared" si="1"/>
        <v>0</v>
      </c>
      <c r="H55" s="137"/>
    </row>
    <row r="56" spans="1:8" ht="15" customHeight="1">
      <c r="A56" s="156" t="s">
        <v>48</v>
      </c>
      <c r="B56" s="157"/>
      <c r="C56" s="16"/>
      <c r="D56" s="16"/>
      <c r="E56" s="19"/>
      <c r="F56" s="19">
        <f t="shared" si="0"/>
        <v>0</v>
      </c>
      <c r="G56" s="16">
        <f t="shared" si="1"/>
        <v>0</v>
      </c>
      <c r="H56" s="137"/>
    </row>
    <row r="57" spans="1:8" ht="15" customHeight="1">
      <c r="A57" s="156" t="s">
        <v>49</v>
      </c>
      <c r="B57" s="157"/>
      <c r="C57" s="16"/>
      <c r="D57" s="16"/>
      <c r="E57" s="19"/>
      <c r="F57" s="19">
        <f t="shared" si="0"/>
        <v>0</v>
      </c>
      <c r="G57" s="16">
        <f t="shared" si="1"/>
        <v>0</v>
      </c>
      <c r="H57" s="137"/>
    </row>
    <row r="58" spans="1:7" ht="15" customHeight="1" hidden="1">
      <c r="A58" s="156"/>
      <c r="B58" s="157"/>
      <c r="C58" s="16"/>
      <c r="D58" s="16"/>
      <c r="E58" s="19"/>
      <c r="F58" s="19">
        <f t="shared" si="0"/>
        <v>0</v>
      </c>
      <c r="G58" s="16">
        <f t="shared" si="1"/>
        <v>0</v>
      </c>
    </row>
    <row r="59" spans="1:8" s="5" customFormat="1" ht="20.25" customHeight="1">
      <c r="A59" s="158" t="s">
        <v>0</v>
      </c>
      <c r="B59" s="158"/>
      <c r="C59" s="18">
        <f>SUM(C41:C58)</f>
        <v>39988.68</v>
      </c>
      <c r="D59" s="18">
        <f>SUM(D41:D58)</f>
        <v>0</v>
      </c>
      <c r="E59" s="18">
        <f>SUM(E41:E58)</f>
        <v>12600</v>
      </c>
      <c r="F59" s="18">
        <f>SUM(F41:F58)</f>
        <v>12600</v>
      </c>
      <c r="G59" s="18">
        <f>SUM(G41:G58)</f>
        <v>53614.439999999995</v>
      </c>
      <c r="H59" s="36"/>
    </row>
    <row r="60" spans="1:12" ht="10.5" customHeight="1">
      <c r="A60" s="38"/>
      <c r="B60" s="39"/>
      <c r="C60" s="39"/>
      <c r="D60" s="39"/>
      <c r="E60" s="39"/>
      <c r="F60" s="39"/>
      <c r="G60" s="40"/>
      <c r="L60" s="17"/>
    </row>
    <row r="61" spans="1:7" ht="14.25">
      <c r="A61" s="159" t="s">
        <v>23</v>
      </c>
      <c r="B61" s="160"/>
      <c r="C61" s="160"/>
      <c r="D61" s="160"/>
      <c r="E61" s="160"/>
      <c r="F61" s="160"/>
      <c r="G61" s="161"/>
    </row>
    <row r="62" spans="1:7" ht="14.25">
      <c r="A62" s="26" t="s">
        <v>24</v>
      </c>
      <c r="B62" s="138"/>
      <c r="C62" s="139"/>
      <c r="D62" s="139"/>
      <c r="E62" s="139"/>
      <c r="F62" s="140"/>
      <c r="G62" s="14">
        <f>G34</f>
        <v>38825.76</v>
      </c>
    </row>
    <row r="63" spans="1:7" ht="14.25">
      <c r="A63" s="138" t="s">
        <v>25</v>
      </c>
      <c r="B63" s="139"/>
      <c r="C63" s="139"/>
      <c r="D63" s="139"/>
      <c r="E63" s="139"/>
      <c r="F63" s="140"/>
      <c r="G63" s="14">
        <f>D59+E59</f>
        <v>12600</v>
      </c>
    </row>
    <row r="64" spans="1:7" ht="14.25">
      <c r="A64" s="162" t="s">
        <v>26</v>
      </c>
      <c r="B64" s="163"/>
      <c r="C64" s="163"/>
      <c r="D64" s="163"/>
      <c r="E64" s="163"/>
      <c r="F64" s="164"/>
      <c r="G64" s="14">
        <f>G62-G63</f>
        <v>26225.760000000002</v>
      </c>
    </row>
    <row r="65" spans="1:7" ht="14.25">
      <c r="A65" s="138" t="s">
        <v>27</v>
      </c>
      <c r="B65" s="139"/>
      <c r="C65" s="139"/>
      <c r="D65" s="139"/>
      <c r="E65" s="139"/>
      <c r="F65" s="140"/>
      <c r="G65" s="15">
        <v>0</v>
      </c>
    </row>
    <row r="66" spans="1:7" ht="14.25">
      <c r="A66" s="162" t="s">
        <v>28</v>
      </c>
      <c r="B66" s="163"/>
      <c r="C66" s="163"/>
      <c r="D66" s="163"/>
      <c r="E66" s="163"/>
      <c r="F66" s="164"/>
      <c r="G66" s="46">
        <f>G64-G65</f>
        <v>26225.760000000002</v>
      </c>
    </row>
    <row r="67" spans="3:6" ht="7.5" customHeight="1">
      <c r="C67" s="11"/>
      <c r="D67" s="11"/>
      <c r="E67" s="11"/>
      <c r="F67" s="11"/>
    </row>
    <row r="68" spans="1:7" ht="4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12" s="21" customFormat="1" ht="14.25">
      <c r="A69" s="2" t="s">
        <v>130</v>
      </c>
      <c r="B69" s="2"/>
      <c r="C69" s="2"/>
      <c r="D69" s="2"/>
      <c r="E69" s="2"/>
      <c r="F69" s="2"/>
      <c r="G69" s="9"/>
      <c r="I69" s="9"/>
      <c r="J69" s="9"/>
      <c r="K69" s="9"/>
      <c r="L69" s="9"/>
    </row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48">
    <mergeCell ref="A1:G1"/>
    <mergeCell ref="A2:G2"/>
    <mergeCell ref="A4:F4"/>
    <mergeCell ref="A5:F5"/>
    <mergeCell ref="A3:F3"/>
    <mergeCell ref="A6:G6"/>
    <mergeCell ref="A7:J7"/>
    <mergeCell ref="A10:F10"/>
    <mergeCell ref="A12:D12"/>
    <mergeCell ref="A8:G8"/>
    <mergeCell ref="A9:F9"/>
    <mergeCell ref="A11:D11"/>
    <mergeCell ref="A14:D14"/>
    <mergeCell ref="A19:C19"/>
    <mergeCell ref="A20:C20"/>
    <mergeCell ref="A21:C21"/>
    <mergeCell ref="A15:G15"/>
    <mergeCell ref="A16:C16"/>
    <mergeCell ref="A17:C17"/>
    <mergeCell ref="A18:C18"/>
    <mergeCell ref="A22:C22"/>
    <mergeCell ref="A23:C23"/>
    <mergeCell ref="A24:C24"/>
    <mergeCell ref="A25:C25"/>
    <mergeCell ref="A26:C26"/>
    <mergeCell ref="A27:F27"/>
    <mergeCell ref="A29:F29"/>
    <mergeCell ref="A30:F30"/>
    <mergeCell ref="A31:F31"/>
    <mergeCell ref="A33:F33"/>
    <mergeCell ref="A28:F28"/>
    <mergeCell ref="A32:G32"/>
    <mergeCell ref="A45:B45"/>
    <mergeCell ref="A55:B55"/>
    <mergeCell ref="A56:B56"/>
    <mergeCell ref="A38:G38"/>
    <mergeCell ref="A39:G39"/>
    <mergeCell ref="A34:F34"/>
    <mergeCell ref="A36:G36"/>
    <mergeCell ref="A40:B40"/>
    <mergeCell ref="A41:B41"/>
    <mergeCell ref="A66:F66"/>
    <mergeCell ref="A61:G61"/>
    <mergeCell ref="A64:F64"/>
    <mergeCell ref="A68:G68"/>
    <mergeCell ref="A57:B57"/>
    <mergeCell ref="A58:B58"/>
    <mergeCell ref="A59:B59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80" zoomScaleSheetLayoutView="80" zoomScalePageLayoutView="0" workbookViewId="0" topLeftCell="A54">
      <selection activeCell="M69" sqref="M69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spans="1:6" ht="14.25">
      <c r="A3" s="188" t="s">
        <v>33</v>
      </c>
      <c r="B3" s="188"/>
      <c r="C3" s="188"/>
      <c r="D3" s="188"/>
      <c r="E3" s="188"/>
      <c r="F3" s="188"/>
    </row>
    <row r="4" spans="1:6" ht="14.25">
      <c r="A4" s="184" t="s">
        <v>30</v>
      </c>
      <c r="B4" s="184"/>
      <c r="C4" s="184"/>
      <c r="D4" s="184"/>
      <c r="E4" s="184"/>
      <c r="F4" s="184"/>
    </row>
    <row r="5" spans="1:6" ht="14.25">
      <c r="A5" s="184" t="s">
        <v>31</v>
      </c>
      <c r="B5" s="184"/>
      <c r="C5" s="184"/>
      <c r="D5" s="184"/>
      <c r="E5" s="184"/>
      <c r="F5" s="184"/>
    </row>
    <row r="6" spans="1:8" ht="14.25">
      <c r="A6" s="188" t="s">
        <v>81</v>
      </c>
      <c r="B6" s="188"/>
      <c r="C6" s="188"/>
      <c r="D6" s="188"/>
      <c r="E6" s="188"/>
      <c r="F6" s="188"/>
      <c r="G6" s="188"/>
      <c r="H6" s="9"/>
    </row>
    <row r="7" spans="1:10" ht="14.25">
      <c r="A7" s="188" t="s">
        <v>82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7" ht="49.5" customHeight="1">
      <c r="A8" s="183" t="s">
        <v>34</v>
      </c>
      <c r="B8" s="183"/>
      <c r="C8" s="183"/>
      <c r="D8" s="183"/>
      <c r="E8" s="183"/>
      <c r="F8" s="183"/>
      <c r="G8" s="183"/>
    </row>
    <row r="9" spans="1:6" ht="15" customHeight="1">
      <c r="A9" s="184" t="s">
        <v>120</v>
      </c>
      <c r="B9" s="184"/>
      <c r="C9" s="184"/>
      <c r="D9" s="184"/>
      <c r="E9" s="184"/>
      <c r="F9" s="184"/>
    </row>
    <row r="10" spans="1:6" ht="15" customHeight="1">
      <c r="A10" s="184" t="s">
        <v>63</v>
      </c>
      <c r="B10" s="184"/>
      <c r="C10" s="184"/>
      <c r="D10" s="184"/>
      <c r="E10" s="184"/>
      <c r="F10" s="184"/>
    </row>
    <row r="11" spans="1:8" s="3" customFormat="1" ht="13.5" customHeight="1">
      <c r="A11" s="185" t="s">
        <v>2</v>
      </c>
      <c r="B11" s="186"/>
      <c r="C11" s="186"/>
      <c r="D11" s="187"/>
      <c r="E11" s="31" t="s">
        <v>3</v>
      </c>
      <c r="F11" s="31" t="s">
        <v>4</v>
      </c>
      <c r="G11" s="12" t="s">
        <v>5</v>
      </c>
      <c r="H11" s="33"/>
    </row>
    <row r="12" spans="1:7" ht="13.5" customHeight="1">
      <c r="A12" s="162" t="s">
        <v>58</v>
      </c>
      <c r="B12" s="163"/>
      <c r="C12" s="163"/>
      <c r="D12" s="164"/>
      <c r="E12" s="153">
        <v>43266</v>
      </c>
      <c r="F12" s="27" t="s">
        <v>59</v>
      </c>
      <c r="G12" s="25">
        <v>2401719.36</v>
      </c>
    </row>
    <row r="13" spans="1:7" ht="13.5" customHeight="1">
      <c r="A13" s="147" t="s">
        <v>78</v>
      </c>
      <c r="B13" s="148"/>
      <c r="C13" s="148"/>
      <c r="D13" s="149"/>
      <c r="E13" s="153">
        <v>44180</v>
      </c>
      <c r="F13" s="27"/>
      <c r="G13" s="25"/>
    </row>
    <row r="14" spans="1:7" ht="13.5" customHeight="1">
      <c r="A14" s="162"/>
      <c r="B14" s="163"/>
      <c r="C14" s="163"/>
      <c r="D14" s="164"/>
      <c r="E14" s="153"/>
      <c r="F14" s="27"/>
      <c r="G14" s="25"/>
    </row>
    <row r="15" spans="1:7" ht="15" customHeight="1">
      <c r="A15" s="180" t="s">
        <v>6</v>
      </c>
      <c r="B15" s="181"/>
      <c r="C15" s="181"/>
      <c r="D15" s="181"/>
      <c r="E15" s="181"/>
      <c r="F15" s="181"/>
      <c r="G15" s="182"/>
    </row>
    <row r="16" spans="1:8" s="4" customFormat="1" ht="34.5" customHeight="1">
      <c r="A16" s="177" t="s">
        <v>7</v>
      </c>
      <c r="B16" s="178"/>
      <c r="C16" s="179"/>
      <c r="D16" s="32" t="s">
        <v>8</v>
      </c>
      <c r="E16" s="150" t="s">
        <v>9</v>
      </c>
      <c r="F16" s="150" t="s">
        <v>10</v>
      </c>
      <c r="G16" s="32" t="s">
        <v>11</v>
      </c>
      <c r="H16" s="34"/>
    </row>
    <row r="17" spans="1:8" s="4" customFormat="1" ht="13.5" customHeight="1">
      <c r="A17" s="190">
        <v>44540</v>
      </c>
      <c r="B17" s="190"/>
      <c r="C17" s="190"/>
      <c r="D17" s="14">
        <v>12600</v>
      </c>
      <c r="E17" s="151">
        <v>44537</v>
      </c>
      <c r="F17" s="20">
        <v>184122940</v>
      </c>
      <c r="G17" s="14">
        <v>12600</v>
      </c>
      <c r="H17" s="34"/>
    </row>
    <row r="18" spans="1:9" s="4" customFormat="1" ht="13.5" customHeight="1">
      <c r="A18" s="190">
        <v>44560</v>
      </c>
      <c r="B18" s="190"/>
      <c r="C18" s="190"/>
      <c r="D18" s="29">
        <v>2982</v>
      </c>
      <c r="E18" s="151">
        <v>44559</v>
      </c>
      <c r="F18" s="20">
        <v>189328814</v>
      </c>
      <c r="G18" s="29">
        <v>2982</v>
      </c>
      <c r="H18" s="35"/>
      <c r="I18" s="9"/>
    </row>
    <row r="19" spans="1:8" ht="13.5" customHeight="1">
      <c r="A19" s="190">
        <v>44560</v>
      </c>
      <c r="B19" s="190"/>
      <c r="C19" s="190"/>
      <c r="D19" s="29">
        <v>1872</v>
      </c>
      <c r="E19" s="151">
        <v>44559</v>
      </c>
      <c r="F19" s="20">
        <v>189328814</v>
      </c>
      <c r="G19" s="29">
        <v>1872</v>
      </c>
      <c r="H19" s="35"/>
    </row>
    <row r="20" spans="1:9" s="4" customFormat="1" ht="13.5" customHeight="1">
      <c r="A20" s="190">
        <v>44560</v>
      </c>
      <c r="B20" s="190"/>
      <c r="C20" s="190"/>
      <c r="D20" s="29">
        <v>12684.68</v>
      </c>
      <c r="E20" s="151">
        <v>44559</v>
      </c>
      <c r="F20" s="20">
        <v>189328814</v>
      </c>
      <c r="G20" s="29">
        <v>12684.68</v>
      </c>
      <c r="H20" s="35"/>
      <c r="I20" s="9"/>
    </row>
    <row r="21" spans="1:9" s="4" customFormat="1" ht="13.5" customHeight="1">
      <c r="A21" s="190">
        <v>44560</v>
      </c>
      <c r="B21" s="190"/>
      <c r="C21" s="190"/>
      <c r="D21" s="29">
        <v>4450</v>
      </c>
      <c r="E21" s="151">
        <v>44559</v>
      </c>
      <c r="F21" s="20">
        <v>189328814</v>
      </c>
      <c r="G21" s="29">
        <v>4450</v>
      </c>
      <c r="H21" s="35"/>
      <c r="I21" s="9"/>
    </row>
    <row r="22" spans="1:8" ht="13.5" customHeight="1">
      <c r="A22" s="190">
        <v>44560</v>
      </c>
      <c r="B22" s="190"/>
      <c r="C22" s="190"/>
      <c r="D22" s="29">
        <v>5400</v>
      </c>
      <c r="E22" s="151">
        <v>44559</v>
      </c>
      <c r="F22" s="20">
        <v>189329055</v>
      </c>
      <c r="G22" s="14">
        <v>5400</v>
      </c>
      <c r="H22" s="35"/>
    </row>
    <row r="23" spans="1:7" ht="13.5" customHeight="1">
      <c r="A23" s="190"/>
      <c r="B23" s="190"/>
      <c r="C23" s="190"/>
      <c r="D23" s="29"/>
      <c r="E23" s="151"/>
      <c r="F23" s="20"/>
      <c r="G23" s="14"/>
    </row>
    <row r="24" spans="1:7" ht="13.5" customHeight="1">
      <c r="A24" s="190"/>
      <c r="B24" s="190"/>
      <c r="C24" s="190"/>
      <c r="D24" s="29"/>
      <c r="E24" s="151"/>
      <c r="F24" s="20"/>
      <c r="G24" s="14"/>
    </row>
    <row r="25" spans="1:7" ht="13.5" customHeight="1">
      <c r="A25" s="190"/>
      <c r="B25" s="190"/>
      <c r="C25" s="190"/>
      <c r="D25" s="29"/>
      <c r="E25" s="151"/>
      <c r="F25" s="20"/>
      <c r="G25" s="14"/>
    </row>
    <row r="26" spans="1:7" ht="13.5" customHeight="1">
      <c r="A26" s="190"/>
      <c r="B26" s="190"/>
      <c r="C26" s="190"/>
      <c r="D26" s="29"/>
      <c r="E26" s="151"/>
      <c r="F26" s="24"/>
      <c r="G26" s="14"/>
    </row>
    <row r="27" spans="1:7" ht="13.5" customHeight="1">
      <c r="A27" s="167" t="s">
        <v>12</v>
      </c>
      <c r="B27" s="168"/>
      <c r="C27" s="168"/>
      <c r="D27" s="168"/>
      <c r="E27" s="168"/>
      <c r="F27" s="169"/>
      <c r="G27" s="13">
        <v>26225.76</v>
      </c>
    </row>
    <row r="28" spans="1:7" ht="13.5" customHeight="1">
      <c r="A28" s="167" t="s">
        <v>13</v>
      </c>
      <c r="B28" s="168"/>
      <c r="C28" s="168"/>
      <c r="D28" s="168"/>
      <c r="E28" s="168"/>
      <c r="F28" s="169"/>
      <c r="G28" s="25">
        <f>SUM(G17:G26)</f>
        <v>39988.68</v>
      </c>
    </row>
    <row r="29" spans="1:7" ht="13.5" customHeight="1">
      <c r="A29" s="167" t="s">
        <v>14</v>
      </c>
      <c r="B29" s="168"/>
      <c r="C29" s="168"/>
      <c r="D29" s="168"/>
      <c r="E29" s="168"/>
      <c r="F29" s="169"/>
      <c r="G29" s="25">
        <v>40.56</v>
      </c>
    </row>
    <row r="30" spans="1:7" ht="13.5" customHeight="1">
      <c r="A30" s="167" t="s">
        <v>15</v>
      </c>
      <c r="B30" s="168"/>
      <c r="C30" s="168"/>
      <c r="D30" s="168"/>
      <c r="E30" s="168"/>
      <c r="F30" s="169"/>
      <c r="G30" s="25">
        <v>0</v>
      </c>
    </row>
    <row r="31" spans="1:7" ht="13.5" customHeight="1">
      <c r="A31" s="167" t="s">
        <v>29</v>
      </c>
      <c r="B31" s="168"/>
      <c r="C31" s="168"/>
      <c r="D31" s="168"/>
      <c r="E31" s="168"/>
      <c r="F31" s="169"/>
      <c r="G31" s="25">
        <f>G27+G28+G29+G30</f>
        <v>66255</v>
      </c>
    </row>
    <row r="32" spans="1:7" ht="13.5" customHeight="1">
      <c r="A32" s="171"/>
      <c r="B32" s="172"/>
      <c r="C32" s="172"/>
      <c r="D32" s="172"/>
      <c r="E32" s="172"/>
      <c r="F32" s="172"/>
      <c r="G32" s="173"/>
    </row>
    <row r="33" spans="1:7" ht="13.5" customHeight="1">
      <c r="A33" s="167" t="s">
        <v>16</v>
      </c>
      <c r="B33" s="168"/>
      <c r="C33" s="168"/>
      <c r="D33" s="168"/>
      <c r="E33" s="168"/>
      <c r="F33" s="169"/>
      <c r="G33" s="28"/>
    </row>
    <row r="34" spans="1:7" ht="13.5" customHeight="1">
      <c r="A34" s="167" t="s">
        <v>17</v>
      </c>
      <c r="B34" s="168"/>
      <c r="C34" s="168"/>
      <c r="D34" s="168"/>
      <c r="E34" s="168"/>
      <c r="F34" s="169"/>
      <c r="G34" s="25">
        <f>G31+G33</f>
        <v>66255</v>
      </c>
    </row>
    <row r="35" spans="1:7" ht="14.25">
      <c r="A35" s="8"/>
      <c r="B35" s="8"/>
      <c r="C35" s="8"/>
      <c r="D35" s="8"/>
      <c r="E35" s="8"/>
      <c r="F35" s="8"/>
      <c r="G35" s="21"/>
    </row>
    <row r="36" spans="1:7" ht="63.75" customHeight="1">
      <c r="A36" s="170" t="s">
        <v>121</v>
      </c>
      <c r="B36" s="170"/>
      <c r="C36" s="170"/>
      <c r="D36" s="170"/>
      <c r="E36" s="170"/>
      <c r="F36" s="170"/>
      <c r="G36" s="170"/>
    </row>
    <row r="37" spans="1:7" ht="33.75" customHeight="1">
      <c r="A37" s="22"/>
      <c r="B37" s="22"/>
      <c r="C37" s="22"/>
      <c r="D37" s="22"/>
      <c r="E37" s="23"/>
      <c r="F37" s="22"/>
      <c r="G37" s="21"/>
    </row>
    <row r="38" spans="1:8" s="5" customFormat="1" ht="14.25">
      <c r="A38" s="165" t="s">
        <v>18</v>
      </c>
      <c r="B38" s="165"/>
      <c r="C38" s="165"/>
      <c r="D38" s="165"/>
      <c r="E38" s="165"/>
      <c r="F38" s="165"/>
      <c r="G38" s="165"/>
      <c r="H38" s="36"/>
    </row>
    <row r="39" spans="1:8" s="5" customFormat="1" ht="14.25">
      <c r="A39" s="165" t="s">
        <v>62</v>
      </c>
      <c r="B39" s="165"/>
      <c r="C39" s="165"/>
      <c r="D39" s="165"/>
      <c r="E39" s="165"/>
      <c r="F39" s="165"/>
      <c r="G39" s="165"/>
      <c r="H39" s="36"/>
    </row>
    <row r="40" spans="1:8" s="6" customFormat="1" ht="68.25" customHeight="1">
      <c r="A40" s="166" t="s">
        <v>19</v>
      </c>
      <c r="B40" s="166"/>
      <c r="C40" s="152" t="s">
        <v>20</v>
      </c>
      <c r="D40" s="152" t="s">
        <v>50</v>
      </c>
      <c r="E40" s="152" t="s">
        <v>21</v>
      </c>
      <c r="F40" s="152" t="s">
        <v>57</v>
      </c>
      <c r="G40" s="152" t="s">
        <v>22</v>
      </c>
      <c r="H40" s="37"/>
    </row>
    <row r="41" spans="1:11" ht="15" customHeight="1">
      <c r="A41" s="156" t="s">
        <v>37</v>
      </c>
      <c r="B41" s="157"/>
      <c r="C41" s="16">
        <v>21382</v>
      </c>
      <c r="D41" s="16">
        <v>48539.32</v>
      </c>
      <c r="E41" s="19"/>
      <c r="F41" s="19">
        <f>D41+E41</f>
        <v>48539.32</v>
      </c>
      <c r="G41" s="16">
        <f>C41-E41+H41</f>
        <v>21382</v>
      </c>
      <c r="H41" s="74"/>
      <c r="I41" s="74"/>
      <c r="K41" s="74"/>
    </row>
    <row r="42" spans="1:11" ht="15" customHeight="1" hidden="1">
      <c r="A42" s="154" t="s">
        <v>52</v>
      </c>
      <c r="B42" s="27"/>
      <c r="C42" s="16"/>
      <c r="D42" s="16"/>
      <c r="E42" s="19"/>
      <c r="F42" s="19">
        <f aca="true" t="shared" si="0" ref="F42:F58">D42+E42</f>
        <v>0</v>
      </c>
      <c r="G42" s="16">
        <f aca="true" t="shared" si="1" ref="G42:G58">C42-E42+H42</f>
        <v>0</v>
      </c>
      <c r="H42" s="9"/>
      <c r="K42" s="74"/>
    </row>
    <row r="43" spans="1:11" ht="15" customHeight="1" hidden="1">
      <c r="A43" s="154" t="s">
        <v>36</v>
      </c>
      <c r="B43" s="27"/>
      <c r="C43" s="16"/>
      <c r="D43" s="16"/>
      <c r="E43" s="19"/>
      <c r="F43" s="19">
        <f t="shared" si="0"/>
        <v>0</v>
      </c>
      <c r="G43" s="16">
        <f t="shared" si="1"/>
        <v>0</v>
      </c>
      <c r="H43" s="9"/>
      <c r="K43" s="74"/>
    </row>
    <row r="44" spans="1:11" ht="15" customHeight="1" hidden="1">
      <c r="A44" s="154" t="s">
        <v>38</v>
      </c>
      <c r="B44" s="27"/>
      <c r="C44" s="16"/>
      <c r="D44" s="16"/>
      <c r="E44" s="19"/>
      <c r="F44" s="19">
        <f t="shared" si="0"/>
        <v>0</v>
      </c>
      <c r="G44" s="16">
        <f t="shared" si="1"/>
        <v>0</v>
      </c>
      <c r="H44" s="9"/>
      <c r="K44" s="74"/>
    </row>
    <row r="45" spans="1:11" ht="15" customHeight="1" hidden="1">
      <c r="A45" s="156" t="s">
        <v>39</v>
      </c>
      <c r="B45" s="157"/>
      <c r="C45" s="16"/>
      <c r="D45" s="16"/>
      <c r="E45" s="19"/>
      <c r="F45" s="19">
        <f t="shared" si="0"/>
        <v>0</v>
      </c>
      <c r="G45" s="16">
        <f t="shared" si="1"/>
        <v>0</v>
      </c>
      <c r="H45" s="9"/>
      <c r="K45" s="74"/>
    </row>
    <row r="46" spans="1:11" ht="15" customHeight="1">
      <c r="A46" s="154" t="s">
        <v>40</v>
      </c>
      <c r="B46" s="27"/>
      <c r="C46" s="16">
        <v>12640.56</v>
      </c>
      <c r="D46" s="16"/>
      <c r="E46" s="19">
        <v>12640.56</v>
      </c>
      <c r="F46" s="19">
        <f t="shared" si="0"/>
        <v>12640.56</v>
      </c>
      <c r="G46" s="16">
        <f t="shared" si="1"/>
        <v>0</v>
      </c>
      <c r="H46" s="9"/>
      <c r="K46" s="74"/>
    </row>
    <row r="47" spans="1:11" ht="15" customHeight="1" hidden="1">
      <c r="A47" s="154" t="s">
        <v>41</v>
      </c>
      <c r="B47" s="27"/>
      <c r="C47" s="16"/>
      <c r="D47" s="16"/>
      <c r="E47" s="19"/>
      <c r="F47" s="19">
        <f t="shared" si="0"/>
        <v>0</v>
      </c>
      <c r="G47" s="16">
        <f t="shared" si="1"/>
        <v>0</v>
      </c>
      <c r="H47" s="9"/>
      <c r="K47" s="74"/>
    </row>
    <row r="48" spans="1:11" ht="15" customHeight="1" hidden="1">
      <c r="A48" s="154" t="s">
        <v>55</v>
      </c>
      <c r="B48" s="27"/>
      <c r="C48" s="16"/>
      <c r="D48" s="16"/>
      <c r="E48" s="19"/>
      <c r="F48" s="19">
        <f t="shared" si="0"/>
        <v>0</v>
      </c>
      <c r="G48" s="16">
        <f t="shared" si="1"/>
        <v>0</v>
      </c>
      <c r="H48" s="9"/>
      <c r="K48" s="74"/>
    </row>
    <row r="49" spans="1:11" ht="15" customHeight="1">
      <c r="A49" s="154" t="s">
        <v>42</v>
      </c>
      <c r="B49" s="27"/>
      <c r="C49" s="16">
        <v>1449.63</v>
      </c>
      <c r="D49" s="16">
        <v>3200.38</v>
      </c>
      <c r="E49" s="19"/>
      <c r="F49" s="19">
        <f t="shared" si="0"/>
        <v>3200.38</v>
      </c>
      <c r="G49" s="16">
        <f t="shared" si="1"/>
        <v>1449.63</v>
      </c>
      <c r="H49" s="9"/>
      <c r="K49" s="74"/>
    </row>
    <row r="50" spans="1:11" ht="15" customHeight="1">
      <c r="A50" s="154" t="s">
        <v>51</v>
      </c>
      <c r="B50" s="27"/>
      <c r="C50" s="16"/>
      <c r="D50" s="16"/>
      <c r="E50" s="19"/>
      <c r="F50" s="19">
        <f t="shared" si="0"/>
        <v>0</v>
      </c>
      <c r="G50" s="16">
        <f t="shared" si="1"/>
        <v>0</v>
      </c>
      <c r="H50" s="9"/>
      <c r="K50" s="74"/>
    </row>
    <row r="51" spans="1:11" ht="15" customHeight="1" hidden="1">
      <c r="A51" s="154" t="s">
        <v>43</v>
      </c>
      <c r="B51" s="27"/>
      <c r="C51" s="16"/>
      <c r="D51" s="16"/>
      <c r="E51" s="19"/>
      <c r="F51" s="19">
        <f t="shared" si="0"/>
        <v>0</v>
      </c>
      <c r="G51" s="16">
        <f t="shared" si="1"/>
        <v>0</v>
      </c>
      <c r="H51" s="9"/>
      <c r="K51" s="74"/>
    </row>
    <row r="52" spans="1:11" ht="16.5" customHeight="1" hidden="1">
      <c r="A52" s="154" t="s">
        <v>44</v>
      </c>
      <c r="B52" s="27"/>
      <c r="C52" s="16"/>
      <c r="D52" s="16"/>
      <c r="E52" s="19"/>
      <c r="F52" s="19">
        <f t="shared" si="0"/>
        <v>0</v>
      </c>
      <c r="G52" s="16">
        <f t="shared" si="1"/>
        <v>0</v>
      </c>
      <c r="H52" s="9"/>
      <c r="K52" s="74"/>
    </row>
    <row r="53" spans="1:11" ht="15" customHeight="1" hidden="1">
      <c r="A53" s="154" t="s">
        <v>45</v>
      </c>
      <c r="B53" s="27"/>
      <c r="C53" s="16"/>
      <c r="D53" s="16"/>
      <c r="E53" s="19"/>
      <c r="F53" s="19">
        <f t="shared" si="0"/>
        <v>0</v>
      </c>
      <c r="G53" s="16">
        <f t="shared" si="1"/>
        <v>0</v>
      </c>
      <c r="H53" s="9"/>
      <c r="K53" s="74"/>
    </row>
    <row r="54" spans="1:11" ht="15" customHeight="1">
      <c r="A54" s="154" t="s">
        <v>46</v>
      </c>
      <c r="B54" s="27"/>
      <c r="C54" s="16">
        <v>859.49</v>
      </c>
      <c r="D54" s="16">
        <v>1874.74</v>
      </c>
      <c r="E54" s="19"/>
      <c r="F54" s="19">
        <f t="shared" si="0"/>
        <v>1874.74</v>
      </c>
      <c r="G54" s="16">
        <f t="shared" si="1"/>
        <v>859.49</v>
      </c>
      <c r="H54" s="9"/>
      <c r="K54" s="74"/>
    </row>
    <row r="55" spans="1:8" ht="15" customHeight="1">
      <c r="A55" s="156" t="s">
        <v>47</v>
      </c>
      <c r="B55" s="157"/>
      <c r="C55" s="16"/>
      <c r="D55" s="16"/>
      <c r="E55" s="19"/>
      <c r="F55" s="19">
        <f t="shared" si="0"/>
        <v>0</v>
      </c>
      <c r="G55" s="16">
        <f t="shared" si="1"/>
        <v>0</v>
      </c>
      <c r="H55" s="137"/>
    </row>
    <row r="56" spans="1:8" ht="15" customHeight="1">
      <c r="A56" s="156" t="s">
        <v>48</v>
      </c>
      <c r="B56" s="157"/>
      <c r="C56" s="16"/>
      <c r="D56" s="16"/>
      <c r="E56" s="19"/>
      <c r="F56" s="19">
        <f t="shared" si="0"/>
        <v>0</v>
      </c>
      <c r="G56" s="16">
        <f t="shared" si="1"/>
        <v>0</v>
      </c>
      <c r="H56" s="137"/>
    </row>
    <row r="57" spans="1:8" ht="15" customHeight="1">
      <c r="A57" s="156" t="s">
        <v>49</v>
      </c>
      <c r="B57" s="157"/>
      <c r="C57" s="16"/>
      <c r="D57" s="16"/>
      <c r="E57" s="19"/>
      <c r="F57" s="19">
        <f t="shared" si="0"/>
        <v>0</v>
      </c>
      <c r="G57" s="16">
        <f t="shared" si="1"/>
        <v>0</v>
      </c>
      <c r="H57" s="137"/>
    </row>
    <row r="58" spans="1:7" ht="15" customHeight="1" hidden="1">
      <c r="A58" s="156"/>
      <c r="B58" s="157"/>
      <c r="C58" s="16"/>
      <c r="D58" s="16"/>
      <c r="E58" s="19"/>
      <c r="F58" s="19">
        <f t="shared" si="0"/>
        <v>0</v>
      </c>
      <c r="G58" s="16">
        <f t="shared" si="1"/>
        <v>0</v>
      </c>
    </row>
    <row r="59" spans="1:8" s="5" customFormat="1" ht="20.25" customHeight="1">
      <c r="A59" s="158" t="s">
        <v>0</v>
      </c>
      <c r="B59" s="158"/>
      <c r="C59" s="18">
        <f>SUM(C41:C58)</f>
        <v>36331.67999999999</v>
      </c>
      <c r="D59" s="18">
        <f>SUM(D41:D58)</f>
        <v>53614.439999999995</v>
      </c>
      <c r="E59" s="18">
        <f>SUM(E41:E58)</f>
        <v>12640.56</v>
      </c>
      <c r="F59" s="18">
        <f>SUM(F41:F58)</f>
        <v>66255</v>
      </c>
      <c r="G59" s="18">
        <f>SUM(G41:G58)</f>
        <v>23691.120000000003</v>
      </c>
      <c r="H59" s="36"/>
    </row>
    <row r="60" spans="1:12" ht="10.5" customHeight="1">
      <c r="A60" s="38"/>
      <c r="B60" s="39"/>
      <c r="C60" s="39"/>
      <c r="D60" s="39"/>
      <c r="E60" s="39"/>
      <c r="F60" s="39"/>
      <c r="G60" s="40"/>
      <c r="L60" s="17"/>
    </row>
    <row r="61" spans="1:7" ht="14.25">
      <c r="A61" s="159" t="s">
        <v>23</v>
      </c>
      <c r="B61" s="160"/>
      <c r="C61" s="160"/>
      <c r="D61" s="160"/>
      <c r="E61" s="160"/>
      <c r="F61" s="160"/>
      <c r="G61" s="161"/>
    </row>
    <row r="62" spans="1:7" ht="14.25">
      <c r="A62" s="26" t="s">
        <v>24</v>
      </c>
      <c r="B62" s="147"/>
      <c r="C62" s="148"/>
      <c r="D62" s="148"/>
      <c r="E62" s="148"/>
      <c r="F62" s="149"/>
      <c r="G62" s="14">
        <f>G34</f>
        <v>66255</v>
      </c>
    </row>
    <row r="63" spans="1:7" ht="14.25">
      <c r="A63" s="147" t="s">
        <v>25</v>
      </c>
      <c r="B63" s="148"/>
      <c r="C63" s="148"/>
      <c r="D63" s="148"/>
      <c r="E63" s="148"/>
      <c r="F63" s="149"/>
      <c r="G63" s="14">
        <f>D59+E59</f>
        <v>66255</v>
      </c>
    </row>
    <row r="64" spans="1:7" ht="14.25">
      <c r="A64" s="162" t="s">
        <v>26</v>
      </c>
      <c r="B64" s="163"/>
      <c r="C64" s="163"/>
      <c r="D64" s="163"/>
      <c r="E64" s="163"/>
      <c r="F64" s="164"/>
      <c r="G64" s="14">
        <f>G62-G63</f>
        <v>0</v>
      </c>
    </row>
    <row r="65" spans="1:7" ht="14.25">
      <c r="A65" s="147" t="s">
        <v>27</v>
      </c>
      <c r="B65" s="148"/>
      <c r="C65" s="148"/>
      <c r="D65" s="148"/>
      <c r="E65" s="148"/>
      <c r="F65" s="149"/>
      <c r="G65" s="15">
        <v>0</v>
      </c>
    </row>
    <row r="66" spans="1:7" ht="14.25">
      <c r="A66" s="162" t="s">
        <v>28</v>
      </c>
      <c r="B66" s="163"/>
      <c r="C66" s="163"/>
      <c r="D66" s="163"/>
      <c r="E66" s="163"/>
      <c r="F66" s="164"/>
      <c r="G66" s="46">
        <f>G64-G65</f>
        <v>0</v>
      </c>
    </row>
    <row r="67" spans="3:6" ht="7.5" customHeight="1">
      <c r="C67" s="11"/>
      <c r="D67" s="11"/>
      <c r="E67" s="11"/>
      <c r="F67" s="11"/>
    </row>
    <row r="68" spans="1:7" ht="4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12" s="21" customFormat="1" ht="14.25">
      <c r="A69" s="2" t="s">
        <v>130</v>
      </c>
      <c r="B69" s="2"/>
      <c r="C69" s="2"/>
      <c r="D69" s="2"/>
      <c r="E69" s="2"/>
      <c r="F69" s="2"/>
      <c r="G69" s="9"/>
      <c r="I69" s="9"/>
      <c r="J69" s="9"/>
      <c r="K69" s="9"/>
      <c r="L69" s="9"/>
    </row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48">
    <mergeCell ref="A19:C19"/>
    <mergeCell ref="A27:F27"/>
    <mergeCell ref="A28:F28"/>
    <mergeCell ref="A29:F29"/>
    <mergeCell ref="A32:G32"/>
    <mergeCell ref="A36:G36"/>
    <mergeCell ref="A61:G61"/>
    <mergeCell ref="A64:F64"/>
    <mergeCell ref="A66:F66"/>
    <mergeCell ref="A68:G68"/>
    <mergeCell ref="A58:B58"/>
    <mergeCell ref="A59:B59"/>
    <mergeCell ref="A45:B45"/>
    <mergeCell ref="A55:B55"/>
    <mergeCell ref="A56:B56"/>
    <mergeCell ref="A57:B57"/>
    <mergeCell ref="A39:G39"/>
    <mergeCell ref="A38:G38"/>
    <mergeCell ref="A40:B40"/>
    <mergeCell ref="A41:B41"/>
    <mergeCell ref="A30:F30"/>
    <mergeCell ref="A31:F31"/>
    <mergeCell ref="A33:F33"/>
    <mergeCell ref="A34:F34"/>
    <mergeCell ref="A23:C23"/>
    <mergeCell ref="A24:C24"/>
    <mergeCell ref="A25:C25"/>
    <mergeCell ref="A26:C26"/>
    <mergeCell ref="A14:D14"/>
    <mergeCell ref="A20:C20"/>
    <mergeCell ref="A21:C21"/>
    <mergeCell ref="A22:C22"/>
    <mergeCell ref="A15:G15"/>
    <mergeCell ref="A16:C16"/>
    <mergeCell ref="A17:C17"/>
    <mergeCell ref="A18:C18"/>
    <mergeCell ref="A10:F10"/>
    <mergeCell ref="A12:D12"/>
    <mergeCell ref="A8:G8"/>
    <mergeCell ref="A9:F9"/>
    <mergeCell ref="A11:D11"/>
    <mergeCell ref="A1:G1"/>
    <mergeCell ref="A2:G2"/>
    <mergeCell ref="A4:F4"/>
    <mergeCell ref="A5:F5"/>
    <mergeCell ref="A3:F3"/>
    <mergeCell ref="A6:G6"/>
    <mergeCell ref="A7:J7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zoomScalePageLayoutView="0" workbookViewId="0" topLeftCell="A32">
      <selection activeCell="A83" sqref="A83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9" width="9.140625" style="9" customWidth="1"/>
    <col min="10" max="10" width="10.140625" style="9" bestFit="1" customWidth="1"/>
    <col min="11" max="11" width="9.140625" style="9" customWidth="1"/>
    <col min="12" max="12" width="12.140625" style="9" bestFit="1" customWidth="1"/>
    <col min="13" max="16384" width="9.140625" style="9" customWidth="1"/>
  </cols>
  <sheetData>
    <row r="1" spans="1:7" ht="13.5" customHeight="1">
      <c r="A1" s="189" t="s">
        <v>71</v>
      </c>
      <c r="B1" s="189"/>
      <c r="C1" s="189"/>
      <c r="D1" s="189"/>
      <c r="E1" s="189"/>
      <c r="F1" s="189"/>
      <c r="G1" s="189"/>
    </row>
    <row r="2" spans="1:7" ht="13.5" customHeight="1">
      <c r="A2" s="189" t="s">
        <v>1</v>
      </c>
      <c r="B2" s="189"/>
      <c r="C2" s="189"/>
      <c r="D2" s="189"/>
      <c r="E2" s="189"/>
      <c r="F2" s="189"/>
      <c r="G2" s="189"/>
    </row>
    <row r="3" spans="1:6" ht="14.25">
      <c r="A3" s="188" t="s">
        <v>124</v>
      </c>
      <c r="B3" s="188"/>
      <c r="C3" s="188"/>
      <c r="D3" s="188"/>
      <c r="E3" s="188"/>
      <c r="F3" s="188"/>
    </row>
    <row r="4" spans="1:6" ht="14.25">
      <c r="A4" s="184" t="s">
        <v>30</v>
      </c>
      <c r="B4" s="184"/>
      <c r="C4" s="184"/>
      <c r="D4" s="184"/>
      <c r="E4" s="184"/>
      <c r="F4" s="184"/>
    </row>
    <row r="5" spans="1:6" ht="14.25">
      <c r="A5" s="184" t="s">
        <v>31</v>
      </c>
      <c r="B5" s="184"/>
      <c r="C5" s="184"/>
      <c r="D5" s="184"/>
      <c r="E5" s="184"/>
      <c r="F5" s="184"/>
    </row>
    <row r="6" spans="1:8" ht="14.25">
      <c r="A6" s="188" t="s">
        <v>81</v>
      </c>
      <c r="B6" s="188"/>
      <c r="C6" s="188"/>
      <c r="D6" s="188"/>
      <c r="E6" s="188"/>
      <c r="F6" s="188"/>
      <c r="G6" s="188"/>
      <c r="H6" s="9"/>
    </row>
    <row r="7" spans="1:10" ht="14.25">
      <c r="A7" s="188" t="s">
        <v>82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7" ht="49.5" customHeight="1">
      <c r="A8" s="183" t="s">
        <v>34</v>
      </c>
      <c r="B8" s="183"/>
      <c r="C8" s="183"/>
      <c r="D8" s="183"/>
      <c r="E8" s="183"/>
      <c r="F8" s="183"/>
      <c r="G8" s="183"/>
    </row>
    <row r="9" spans="1:6" ht="13.5" customHeight="1">
      <c r="A9" s="184" t="s">
        <v>122</v>
      </c>
      <c r="B9" s="184"/>
      <c r="C9" s="184"/>
      <c r="D9" s="184"/>
      <c r="E9" s="184"/>
      <c r="F9" s="184"/>
    </row>
    <row r="10" spans="1:6" ht="13.5" customHeight="1">
      <c r="A10" s="184" t="s">
        <v>63</v>
      </c>
      <c r="B10" s="184"/>
      <c r="C10" s="184"/>
      <c r="D10" s="184"/>
      <c r="E10" s="184"/>
      <c r="F10" s="184"/>
    </row>
    <row r="11" spans="1:8" s="3" customFormat="1" ht="13.5" customHeight="1">
      <c r="A11" s="185" t="s">
        <v>2</v>
      </c>
      <c r="B11" s="186"/>
      <c r="C11" s="186"/>
      <c r="D11" s="187"/>
      <c r="E11" s="31" t="s">
        <v>3</v>
      </c>
      <c r="F11" s="31" t="s">
        <v>4</v>
      </c>
      <c r="G11" s="12" t="s">
        <v>5</v>
      </c>
      <c r="H11" s="33"/>
    </row>
    <row r="12" spans="1:7" ht="13.5" customHeight="1">
      <c r="A12" s="162" t="s">
        <v>58</v>
      </c>
      <c r="B12" s="163"/>
      <c r="C12" s="163"/>
      <c r="D12" s="164"/>
      <c r="E12" s="65">
        <v>43266</v>
      </c>
      <c r="F12" s="27" t="s">
        <v>59</v>
      </c>
      <c r="G12" s="25">
        <v>2401719.36</v>
      </c>
    </row>
    <row r="13" spans="1:7" ht="13.5" customHeight="1" hidden="1">
      <c r="A13" s="162" t="s">
        <v>60</v>
      </c>
      <c r="B13" s="163"/>
      <c r="C13" s="163"/>
      <c r="D13" s="164"/>
      <c r="E13" s="65">
        <v>43753</v>
      </c>
      <c r="F13" s="27"/>
      <c r="G13" s="25"/>
    </row>
    <row r="14" spans="1:7" ht="13.5" customHeight="1" hidden="1">
      <c r="A14" s="162" t="s">
        <v>61</v>
      </c>
      <c r="B14" s="163"/>
      <c r="C14" s="163"/>
      <c r="D14" s="164"/>
      <c r="E14" s="65">
        <v>43922</v>
      </c>
      <c r="F14" s="27"/>
      <c r="G14" s="25"/>
    </row>
    <row r="15" spans="1:7" ht="13.5" customHeight="1">
      <c r="A15" s="62" t="s">
        <v>72</v>
      </c>
      <c r="B15" s="63"/>
      <c r="C15" s="63"/>
      <c r="D15" s="64"/>
      <c r="E15" s="65">
        <v>44013</v>
      </c>
      <c r="F15" s="27"/>
      <c r="G15" s="25"/>
    </row>
    <row r="16" spans="1:7" ht="13.5" customHeight="1">
      <c r="A16" s="62" t="s">
        <v>73</v>
      </c>
      <c r="B16" s="63"/>
      <c r="C16" s="63"/>
      <c r="D16" s="64"/>
      <c r="E16" s="65">
        <v>44090</v>
      </c>
      <c r="F16" s="27"/>
      <c r="G16" s="25"/>
    </row>
    <row r="17" spans="1:7" ht="13.5" customHeight="1">
      <c r="A17" s="62" t="s">
        <v>78</v>
      </c>
      <c r="B17" s="63"/>
      <c r="C17" s="63"/>
      <c r="D17" s="64"/>
      <c r="E17" s="65">
        <v>44180</v>
      </c>
      <c r="F17" s="27"/>
      <c r="G17" s="25"/>
    </row>
    <row r="18" spans="1:7" ht="13.5" customHeight="1">
      <c r="A18" s="180" t="s">
        <v>6</v>
      </c>
      <c r="B18" s="181"/>
      <c r="C18" s="181"/>
      <c r="D18" s="181"/>
      <c r="E18" s="181"/>
      <c r="F18" s="181"/>
      <c r="G18" s="182"/>
    </row>
    <row r="19" spans="1:8" s="4" customFormat="1" ht="26.25" customHeight="1">
      <c r="A19" s="191" t="s">
        <v>7</v>
      </c>
      <c r="B19" s="192"/>
      <c r="C19" s="193"/>
      <c r="D19" s="76" t="s">
        <v>8</v>
      </c>
      <c r="E19" s="77" t="s">
        <v>9</v>
      </c>
      <c r="F19" s="77" t="s">
        <v>10</v>
      </c>
      <c r="G19" s="76" t="s">
        <v>11</v>
      </c>
      <c r="H19" s="34"/>
    </row>
    <row r="20" spans="1:8" s="4" customFormat="1" ht="13.5" customHeight="1">
      <c r="A20" s="190">
        <v>44449</v>
      </c>
      <c r="B20" s="190"/>
      <c r="C20" s="190"/>
      <c r="D20" s="14">
        <v>12600</v>
      </c>
      <c r="E20" s="151">
        <v>44449</v>
      </c>
      <c r="F20" s="20">
        <v>164763505</v>
      </c>
      <c r="G20" s="14">
        <v>12600</v>
      </c>
      <c r="H20" s="34"/>
    </row>
    <row r="21" spans="1:9" s="4" customFormat="1" ht="13.5" customHeight="1">
      <c r="A21" s="174">
        <v>44469</v>
      </c>
      <c r="B21" s="175"/>
      <c r="C21" s="176"/>
      <c r="D21" s="29">
        <v>5400</v>
      </c>
      <c r="E21" s="151">
        <v>44468</v>
      </c>
      <c r="F21" s="24">
        <v>168415290</v>
      </c>
      <c r="G21" s="30">
        <v>5400</v>
      </c>
      <c r="H21" s="35"/>
      <c r="I21" s="9"/>
    </row>
    <row r="22" spans="1:8" s="4" customFormat="1" ht="13.5" customHeight="1">
      <c r="A22" s="190">
        <v>44469</v>
      </c>
      <c r="B22" s="190"/>
      <c r="C22" s="190"/>
      <c r="D22" s="14">
        <v>3444</v>
      </c>
      <c r="E22" s="151">
        <v>44475</v>
      </c>
      <c r="F22" s="20">
        <v>170252394</v>
      </c>
      <c r="G22" s="14">
        <f aca="true" t="shared" si="0" ref="G22:G31">D22</f>
        <v>3444</v>
      </c>
      <c r="H22" s="34"/>
    </row>
    <row r="23" spans="1:9" s="4" customFormat="1" ht="13.5" customHeight="1">
      <c r="A23" s="190">
        <v>44469</v>
      </c>
      <c r="B23" s="190"/>
      <c r="C23" s="190"/>
      <c r="D23" s="29">
        <v>1755</v>
      </c>
      <c r="E23" s="151">
        <v>44475</v>
      </c>
      <c r="F23" s="20">
        <v>170252394</v>
      </c>
      <c r="G23" s="14">
        <f t="shared" si="0"/>
        <v>1755</v>
      </c>
      <c r="H23" s="35"/>
      <c r="I23" s="9"/>
    </row>
    <row r="24" spans="1:8" ht="13.5" customHeight="1">
      <c r="A24" s="190">
        <v>44469</v>
      </c>
      <c r="B24" s="190"/>
      <c r="C24" s="190"/>
      <c r="D24" s="29">
        <v>12684.68</v>
      </c>
      <c r="E24" s="151">
        <v>44475</v>
      </c>
      <c r="F24" s="20">
        <v>170252394</v>
      </c>
      <c r="G24" s="14">
        <f t="shared" si="0"/>
        <v>12684.68</v>
      </c>
      <c r="H24" s="35"/>
    </row>
    <row r="25" spans="1:9" s="4" customFormat="1" ht="13.5" customHeight="1">
      <c r="A25" s="190">
        <v>44469</v>
      </c>
      <c r="B25" s="190"/>
      <c r="C25" s="190"/>
      <c r="D25" s="29">
        <v>4225</v>
      </c>
      <c r="E25" s="151">
        <v>44475</v>
      </c>
      <c r="F25" s="20">
        <v>170252394</v>
      </c>
      <c r="G25" s="14">
        <f t="shared" si="0"/>
        <v>4225</v>
      </c>
      <c r="H25" s="35"/>
      <c r="I25" s="9"/>
    </row>
    <row r="26" spans="1:9" s="4" customFormat="1" ht="13.5" customHeight="1">
      <c r="A26" s="174">
        <v>44479</v>
      </c>
      <c r="B26" s="175"/>
      <c r="C26" s="176"/>
      <c r="D26" s="29">
        <v>12600</v>
      </c>
      <c r="E26" s="151">
        <v>44476</v>
      </c>
      <c r="F26" s="24">
        <v>170736450</v>
      </c>
      <c r="G26" s="14">
        <f t="shared" si="0"/>
        <v>12600</v>
      </c>
      <c r="H26" s="35"/>
      <c r="I26" s="9"/>
    </row>
    <row r="27" spans="1:8" ht="13.5" customHeight="1">
      <c r="A27" s="190">
        <v>44499</v>
      </c>
      <c r="B27" s="190"/>
      <c r="C27" s="190"/>
      <c r="D27" s="14">
        <v>1911</v>
      </c>
      <c r="E27" s="151">
        <v>44497</v>
      </c>
      <c r="F27" s="20">
        <v>174776055</v>
      </c>
      <c r="G27" s="14">
        <f>D27</f>
        <v>1911</v>
      </c>
      <c r="H27" s="35"/>
    </row>
    <row r="28" spans="1:7" ht="13.5" customHeight="1">
      <c r="A28" s="190">
        <v>44499</v>
      </c>
      <c r="B28" s="190"/>
      <c r="C28" s="190"/>
      <c r="D28" s="29">
        <v>3575</v>
      </c>
      <c r="E28" s="151">
        <v>44497</v>
      </c>
      <c r="F28" s="20">
        <v>174776055</v>
      </c>
      <c r="G28" s="14">
        <f t="shared" si="0"/>
        <v>3575</v>
      </c>
    </row>
    <row r="29" spans="1:7" ht="13.5" customHeight="1">
      <c r="A29" s="190">
        <v>44499</v>
      </c>
      <c r="B29" s="190"/>
      <c r="C29" s="190"/>
      <c r="D29" s="29">
        <v>12684.68</v>
      </c>
      <c r="E29" s="151">
        <v>44497</v>
      </c>
      <c r="F29" s="20">
        <v>174776055</v>
      </c>
      <c r="G29" s="14">
        <f t="shared" si="0"/>
        <v>12684.68</v>
      </c>
    </row>
    <row r="30" spans="1:7" ht="13.5" customHeight="1">
      <c r="A30" s="190">
        <v>44499</v>
      </c>
      <c r="B30" s="190"/>
      <c r="C30" s="190"/>
      <c r="D30" s="29">
        <v>3444</v>
      </c>
      <c r="E30" s="151">
        <v>44497</v>
      </c>
      <c r="F30" s="20">
        <v>174776055</v>
      </c>
      <c r="G30" s="14">
        <f t="shared" si="0"/>
        <v>3444</v>
      </c>
    </row>
    <row r="31" spans="1:7" ht="13.5" customHeight="1">
      <c r="A31" s="190">
        <v>44499</v>
      </c>
      <c r="B31" s="190"/>
      <c r="C31" s="190"/>
      <c r="D31" s="29">
        <v>5400</v>
      </c>
      <c r="E31" s="151">
        <v>44497</v>
      </c>
      <c r="F31" s="24">
        <v>174776137</v>
      </c>
      <c r="G31" s="14">
        <f t="shared" si="0"/>
        <v>5400</v>
      </c>
    </row>
    <row r="32" spans="1:8" s="4" customFormat="1" ht="13.5" customHeight="1">
      <c r="A32" s="190">
        <v>44510</v>
      </c>
      <c r="B32" s="190"/>
      <c r="C32" s="190"/>
      <c r="D32" s="14">
        <v>12600</v>
      </c>
      <c r="E32" s="151">
        <v>44508</v>
      </c>
      <c r="F32" s="20">
        <v>177239662</v>
      </c>
      <c r="G32" s="14">
        <v>12600</v>
      </c>
      <c r="H32" s="34"/>
    </row>
    <row r="33" spans="1:9" s="4" customFormat="1" ht="13.5" customHeight="1">
      <c r="A33" s="190">
        <v>44530</v>
      </c>
      <c r="B33" s="190"/>
      <c r="C33" s="190"/>
      <c r="D33" s="29">
        <v>3402</v>
      </c>
      <c r="E33" s="151">
        <v>44530</v>
      </c>
      <c r="F33" s="20">
        <v>181689882</v>
      </c>
      <c r="G33" s="14">
        <v>3402</v>
      </c>
      <c r="H33" s="35"/>
      <c r="I33" s="9"/>
    </row>
    <row r="34" spans="1:8" ht="13.5" customHeight="1">
      <c r="A34" s="190">
        <v>44530</v>
      </c>
      <c r="B34" s="190"/>
      <c r="C34" s="190"/>
      <c r="D34" s="29">
        <v>1872</v>
      </c>
      <c r="E34" s="151">
        <v>44530</v>
      </c>
      <c r="F34" s="20">
        <v>181689882</v>
      </c>
      <c r="G34" s="14">
        <v>1872</v>
      </c>
      <c r="H34" s="35"/>
    </row>
    <row r="35" spans="1:9" s="4" customFormat="1" ht="13.5" customHeight="1">
      <c r="A35" s="190">
        <v>44530</v>
      </c>
      <c r="B35" s="190"/>
      <c r="C35" s="190"/>
      <c r="D35" s="29">
        <v>12684.68</v>
      </c>
      <c r="E35" s="151">
        <v>44530</v>
      </c>
      <c r="F35" s="20">
        <v>181689882</v>
      </c>
      <c r="G35" s="14">
        <v>12684.68</v>
      </c>
      <c r="H35" s="35"/>
      <c r="I35" s="9"/>
    </row>
    <row r="36" spans="1:9" s="4" customFormat="1" ht="13.5" customHeight="1">
      <c r="A36" s="190">
        <v>44530</v>
      </c>
      <c r="B36" s="190"/>
      <c r="C36" s="190"/>
      <c r="D36" s="29">
        <v>2825</v>
      </c>
      <c r="E36" s="151">
        <v>44530</v>
      </c>
      <c r="F36" s="20">
        <v>181689882</v>
      </c>
      <c r="G36" s="14">
        <v>2825</v>
      </c>
      <c r="H36" s="35"/>
      <c r="I36" s="9"/>
    </row>
    <row r="37" spans="1:8" ht="13.5" customHeight="1">
      <c r="A37" s="190">
        <v>44530</v>
      </c>
      <c r="B37" s="190"/>
      <c r="C37" s="190"/>
      <c r="D37" s="29">
        <v>5400</v>
      </c>
      <c r="E37" s="151">
        <v>44530</v>
      </c>
      <c r="F37" s="20">
        <v>181690020</v>
      </c>
      <c r="G37" s="14">
        <v>5400</v>
      </c>
      <c r="H37" s="35"/>
    </row>
    <row r="38" spans="1:8" s="4" customFormat="1" ht="13.5" customHeight="1">
      <c r="A38" s="190">
        <v>44540</v>
      </c>
      <c r="B38" s="190"/>
      <c r="C38" s="190"/>
      <c r="D38" s="14">
        <v>12600</v>
      </c>
      <c r="E38" s="151">
        <v>44537</v>
      </c>
      <c r="F38" s="20">
        <v>184122940</v>
      </c>
      <c r="G38" s="14">
        <v>12600</v>
      </c>
      <c r="H38" s="34"/>
    </row>
    <row r="39" spans="1:9" s="4" customFormat="1" ht="13.5" customHeight="1">
      <c r="A39" s="190">
        <v>44560</v>
      </c>
      <c r="B39" s="190"/>
      <c r="C39" s="190"/>
      <c r="D39" s="29">
        <v>2982</v>
      </c>
      <c r="E39" s="151">
        <v>44559</v>
      </c>
      <c r="F39" s="20">
        <v>189328814</v>
      </c>
      <c r="G39" s="29">
        <v>2982</v>
      </c>
      <c r="H39" s="35"/>
      <c r="I39" s="9"/>
    </row>
    <row r="40" spans="1:8" ht="13.5" customHeight="1">
      <c r="A40" s="190">
        <v>44560</v>
      </c>
      <c r="B40" s="190"/>
      <c r="C40" s="190"/>
      <c r="D40" s="29">
        <v>1872</v>
      </c>
      <c r="E40" s="151">
        <v>44559</v>
      </c>
      <c r="F40" s="20">
        <v>189328814</v>
      </c>
      <c r="G40" s="29">
        <v>1872</v>
      </c>
      <c r="H40" s="35"/>
    </row>
    <row r="41" spans="1:9" s="4" customFormat="1" ht="13.5" customHeight="1">
      <c r="A41" s="190">
        <v>44560</v>
      </c>
      <c r="B41" s="190"/>
      <c r="C41" s="190"/>
      <c r="D41" s="29">
        <v>12684.68</v>
      </c>
      <c r="E41" s="151">
        <v>44559</v>
      </c>
      <c r="F41" s="20">
        <v>189328814</v>
      </c>
      <c r="G41" s="29">
        <v>12684.68</v>
      </c>
      <c r="H41" s="35"/>
      <c r="I41" s="9"/>
    </row>
    <row r="42" spans="1:9" s="4" customFormat="1" ht="13.5" customHeight="1">
      <c r="A42" s="190">
        <v>44560</v>
      </c>
      <c r="B42" s="190"/>
      <c r="C42" s="190"/>
      <c r="D42" s="29">
        <v>4450</v>
      </c>
      <c r="E42" s="151">
        <v>44559</v>
      </c>
      <c r="F42" s="20">
        <v>189328814</v>
      </c>
      <c r="G42" s="29">
        <v>4450</v>
      </c>
      <c r="H42" s="35"/>
      <c r="I42" s="9"/>
    </row>
    <row r="43" spans="1:8" ht="13.5" customHeight="1">
      <c r="A43" s="190">
        <v>44560</v>
      </c>
      <c r="B43" s="190"/>
      <c r="C43" s="190"/>
      <c r="D43" s="29">
        <v>5400</v>
      </c>
      <c r="E43" s="151">
        <v>44559</v>
      </c>
      <c r="F43" s="20">
        <v>189329055</v>
      </c>
      <c r="G43" s="14">
        <v>5400</v>
      </c>
      <c r="H43" s="35"/>
    </row>
    <row r="44" spans="1:7" ht="13.5" customHeight="1">
      <c r="A44" s="167" t="s">
        <v>12</v>
      </c>
      <c r="B44" s="168"/>
      <c r="C44" s="168"/>
      <c r="D44" s="168"/>
      <c r="E44" s="168"/>
      <c r="F44" s="169"/>
      <c r="G44" s="13">
        <v>27944.03</v>
      </c>
    </row>
    <row r="45" spans="1:7" ht="13.5" customHeight="1">
      <c r="A45" s="167" t="s">
        <v>13</v>
      </c>
      <c r="B45" s="168"/>
      <c r="C45" s="168"/>
      <c r="D45" s="168"/>
      <c r="E45" s="168"/>
      <c r="F45" s="169"/>
      <c r="G45" s="25">
        <f>SUM(G20:G43)</f>
        <v>158495.72</v>
      </c>
    </row>
    <row r="46" spans="1:7" ht="13.5" customHeight="1">
      <c r="A46" s="167" t="s">
        <v>14</v>
      </c>
      <c r="B46" s="168"/>
      <c r="C46" s="168"/>
      <c r="D46" s="168"/>
      <c r="E46" s="168"/>
      <c r="F46" s="169"/>
      <c r="G46" s="25">
        <f>setembro!G29+OUTUBRO!G29+novembro!G29+Dezembro!G29</f>
        <v>249.42000000000002</v>
      </c>
    </row>
    <row r="47" spans="1:7" ht="13.5" customHeight="1">
      <c r="A47" s="167" t="s">
        <v>15</v>
      </c>
      <c r="B47" s="168"/>
      <c r="C47" s="168"/>
      <c r="D47" s="168"/>
      <c r="E47" s="168"/>
      <c r="F47" s="169"/>
      <c r="G47" s="25">
        <v>0</v>
      </c>
    </row>
    <row r="48" spans="1:7" ht="13.5" customHeight="1">
      <c r="A48" s="167" t="s">
        <v>29</v>
      </c>
      <c r="B48" s="168"/>
      <c r="C48" s="168"/>
      <c r="D48" s="168"/>
      <c r="E48" s="168"/>
      <c r="F48" s="169"/>
      <c r="G48" s="25">
        <f>G45+G46+G47+G44</f>
        <v>186689.17</v>
      </c>
    </row>
    <row r="49" spans="1:7" ht="13.5" customHeight="1">
      <c r="A49" s="171"/>
      <c r="B49" s="172"/>
      <c r="C49" s="172"/>
      <c r="D49" s="172"/>
      <c r="E49" s="172"/>
      <c r="F49" s="172"/>
      <c r="G49" s="173"/>
    </row>
    <row r="50" spans="1:7" ht="13.5" customHeight="1">
      <c r="A50" s="167" t="s">
        <v>16</v>
      </c>
      <c r="B50" s="168"/>
      <c r="C50" s="168"/>
      <c r="D50" s="168"/>
      <c r="E50" s="168"/>
      <c r="F50" s="169"/>
      <c r="G50" s="28"/>
    </row>
    <row r="51" spans="1:7" ht="13.5" customHeight="1">
      <c r="A51" s="167" t="s">
        <v>17</v>
      </c>
      <c r="B51" s="168"/>
      <c r="C51" s="168"/>
      <c r="D51" s="168"/>
      <c r="E51" s="168"/>
      <c r="F51" s="169"/>
      <c r="G51" s="47">
        <f>G48+G50</f>
        <v>186689.17</v>
      </c>
    </row>
    <row r="52" spans="1:7" ht="39" customHeight="1">
      <c r="A52" s="170" t="s">
        <v>123</v>
      </c>
      <c r="B52" s="170"/>
      <c r="C52" s="170"/>
      <c r="D52" s="170"/>
      <c r="E52" s="170"/>
      <c r="F52" s="170"/>
      <c r="G52" s="170"/>
    </row>
    <row r="53" spans="1:8" s="5" customFormat="1" ht="14.25">
      <c r="A53" s="165" t="s">
        <v>18</v>
      </c>
      <c r="B53" s="165"/>
      <c r="C53" s="165"/>
      <c r="D53" s="165"/>
      <c r="E53" s="165"/>
      <c r="F53" s="165"/>
      <c r="G53" s="165"/>
      <c r="H53" s="36"/>
    </row>
    <row r="54" spans="1:8" s="5" customFormat="1" ht="14.25">
      <c r="A54" s="165" t="s">
        <v>62</v>
      </c>
      <c r="B54" s="165"/>
      <c r="C54" s="165"/>
      <c r="D54" s="165"/>
      <c r="E54" s="165"/>
      <c r="F54" s="165"/>
      <c r="G54" s="165"/>
      <c r="H54" s="36"/>
    </row>
    <row r="55" spans="1:8" s="6" customFormat="1" ht="68.25" customHeight="1">
      <c r="A55" s="166" t="s">
        <v>19</v>
      </c>
      <c r="B55" s="166"/>
      <c r="C55" s="66" t="s">
        <v>20</v>
      </c>
      <c r="D55" s="66" t="s">
        <v>50</v>
      </c>
      <c r="E55" s="66" t="s">
        <v>21</v>
      </c>
      <c r="F55" s="66" t="s">
        <v>57</v>
      </c>
      <c r="G55" s="66" t="s">
        <v>22</v>
      </c>
      <c r="H55" s="37"/>
    </row>
    <row r="56" spans="1:10" ht="15" customHeight="1">
      <c r="A56" s="156" t="s">
        <v>37</v>
      </c>
      <c r="B56" s="157"/>
      <c r="C56" s="16">
        <f>setembro!C41+OUTUBRO!C41+novembro!C41+Dezembro!C41</f>
        <v>131899.79</v>
      </c>
      <c r="D56" s="16">
        <f>setembro!I41</f>
        <v>48569.68</v>
      </c>
      <c r="E56" s="19">
        <f>C56-G56</f>
        <v>110517.79000000001</v>
      </c>
      <c r="F56" s="75">
        <f>D56+E56</f>
        <v>159087.47</v>
      </c>
      <c r="G56" s="16">
        <f>Dezembro!G41</f>
        <v>21382</v>
      </c>
      <c r="J56" s="74"/>
    </row>
    <row r="57" spans="1:10" ht="15" customHeight="1" hidden="1">
      <c r="A57" s="10" t="s">
        <v>52</v>
      </c>
      <c r="B57" s="27"/>
      <c r="C57" s="16"/>
      <c r="D57" s="16"/>
      <c r="E57" s="19">
        <f aca="true" t="shared" si="1" ref="E57:E73">C57-G57</f>
        <v>0</v>
      </c>
      <c r="F57" s="75">
        <f aca="true" t="shared" si="2" ref="F57:F73">D57+E57</f>
        <v>0</v>
      </c>
      <c r="G57" s="16"/>
      <c r="J57" s="74"/>
    </row>
    <row r="58" spans="1:10" ht="15" customHeight="1" hidden="1">
      <c r="A58" s="10" t="s">
        <v>36</v>
      </c>
      <c r="B58" s="27"/>
      <c r="C58" s="16"/>
      <c r="D58" s="16"/>
      <c r="E58" s="19">
        <f t="shared" si="1"/>
        <v>0</v>
      </c>
      <c r="F58" s="75">
        <f t="shared" si="2"/>
        <v>0</v>
      </c>
      <c r="G58" s="16"/>
      <c r="J58" s="74"/>
    </row>
    <row r="59" spans="1:10" s="21" customFormat="1" ht="15" customHeight="1" hidden="1">
      <c r="A59" s="10" t="s">
        <v>38</v>
      </c>
      <c r="B59" s="27"/>
      <c r="C59" s="16"/>
      <c r="D59" s="16"/>
      <c r="E59" s="19">
        <f t="shared" si="1"/>
        <v>0</v>
      </c>
      <c r="F59" s="75">
        <f t="shared" si="2"/>
        <v>0</v>
      </c>
      <c r="G59" s="16"/>
      <c r="I59" s="9"/>
      <c r="J59" s="74"/>
    </row>
    <row r="60" spans="1:10" s="21" customFormat="1" ht="15" customHeight="1">
      <c r="A60" s="156" t="s">
        <v>39</v>
      </c>
      <c r="B60" s="157"/>
      <c r="C60" s="16">
        <f>setembro!C45</f>
        <v>559.94</v>
      </c>
      <c r="D60" s="16">
        <f>setembro!D45+setembro!H45</f>
        <v>1803.58</v>
      </c>
      <c r="E60" s="19">
        <f t="shared" si="1"/>
        <v>559.94</v>
      </c>
      <c r="F60" s="75">
        <f t="shared" si="2"/>
        <v>2363.52</v>
      </c>
      <c r="G60" s="16"/>
      <c r="I60" s="9"/>
      <c r="J60" s="74"/>
    </row>
    <row r="61" spans="1:10" s="21" customFormat="1" ht="15" customHeight="1">
      <c r="A61" s="10" t="s">
        <v>40</v>
      </c>
      <c r="B61" s="27"/>
      <c r="C61" s="16">
        <f>Dezembro!C46</f>
        <v>12640.56</v>
      </c>
      <c r="D61" s="16"/>
      <c r="E61" s="19">
        <f t="shared" si="1"/>
        <v>12640.56</v>
      </c>
      <c r="F61" s="75">
        <f t="shared" si="2"/>
        <v>12640.56</v>
      </c>
      <c r="G61" s="16"/>
      <c r="I61" s="9"/>
      <c r="J61" s="74"/>
    </row>
    <row r="62" spans="1:10" s="21" customFormat="1" ht="15" customHeight="1">
      <c r="A62" s="10" t="s">
        <v>41</v>
      </c>
      <c r="B62" s="27"/>
      <c r="C62" s="16"/>
      <c r="D62" s="16"/>
      <c r="E62" s="19">
        <f t="shared" si="1"/>
        <v>0</v>
      </c>
      <c r="F62" s="75">
        <f t="shared" si="2"/>
        <v>0</v>
      </c>
      <c r="G62" s="16"/>
      <c r="I62" s="9"/>
      <c r="J62" s="74"/>
    </row>
    <row r="63" spans="1:10" s="21" customFormat="1" ht="15" customHeight="1">
      <c r="A63" s="10" t="s">
        <v>55</v>
      </c>
      <c r="B63" s="27"/>
      <c r="C63" s="16"/>
      <c r="D63" s="16"/>
      <c r="E63" s="19">
        <f t="shared" si="1"/>
        <v>0</v>
      </c>
      <c r="F63" s="75">
        <f t="shared" si="2"/>
        <v>0</v>
      </c>
      <c r="G63" s="16"/>
      <c r="I63" s="9"/>
      <c r="J63" s="74"/>
    </row>
    <row r="64" spans="1:10" s="21" customFormat="1" ht="15" customHeight="1">
      <c r="A64" s="10" t="s">
        <v>42</v>
      </c>
      <c r="B64" s="27"/>
      <c r="C64" s="16">
        <f>setembro!C49+OUTUBRO!C49+novembro!C49+Dezembro!C49</f>
        <v>6280.03</v>
      </c>
      <c r="D64" s="16">
        <f>setembro!D49+setembro!H49</f>
        <v>3303.9</v>
      </c>
      <c r="E64" s="19">
        <f t="shared" si="1"/>
        <v>4830.4</v>
      </c>
      <c r="F64" s="75">
        <f t="shared" si="2"/>
        <v>8134.299999999999</v>
      </c>
      <c r="G64" s="16">
        <f>Dezembro!G49</f>
        <v>1449.63</v>
      </c>
      <c r="I64" s="9"/>
      <c r="J64" s="74"/>
    </row>
    <row r="65" spans="1:10" s="21" customFormat="1" ht="15" customHeight="1">
      <c r="A65" s="10" t="s">
        <v>51</v>
      </c>
      <c r="B65" s="27"/>
      <c r="C65" s="16"/>
      <c r="D65" s="16">
        <f>setembro!D50</f>
        <v>280</v>
      </c>
      <c r="E65" s="19">
        <f t="shared" si="1"/>
        <v>0</v>
      </c>
      <c r="F65" s="75">
        <f t="shared" si="2"/>
        <v>280</v>
      </c>
      <c r="G65" s="16"/>
      <c r="I65" s="9"/>
      <c r="J65" s="74"/>
    </row>
    <row r="66" spans="1:10" s="21" customFormat="1" ht="15" customHeight="1" hidden="1">
      <c r="A66" s="10" t="s">
        <v>43</v>
      </c>
      <c r="B66" s="27"/>
      <c r="C66" s="16"/>
      <c r="D66" s="16"/>
      <c r="E66" s="19">
        <f t="shared" si="1"/>
        <v>0</v>
      </c>
      <c r="F66" s="75">
        <f t="shared" si="2"/>
        <v>0</v>
      </c>
      <c r="G66" s="16"/>
      <c r="I66" s="9"/>
      <c r="J66" s="74"/>
    </row>
    <row r="67" spans="1:10" s="21" customFormat="1" ht="16.5" customHeight="1" hidden="1">
      <c r="A67" s="10" t="s">
        <v>44</v>
      </c>
      <c r="B67" s="27"/>
      <c r="C67" s="16"/>
      <c r="D67" s="16"/>
      <c r="E67" s="19">
        <f t="shared" si="1"/>
        <v>0</v>
      </c>
      <c r="F67" s="75">
        <f t="shared" si="2"/>
        <v>0</v>
      </c>
      <c r="G67" s="16"/>
      <c r="I67" s="9"/>
      <c r="J67" s="74"/>
    </row>
    <row r="68" spans="1:10" s="21" customFormat="1" ht="15" customHeight="1" hidden="1">
      <c r="A68" s="10" t="s">
        <v>45</v>
      </c>
      <c r="B68" s="27"/>
      <c r="C68" s="16"/>
      <c r="D68" s="16"/>
      <c r="E68" s="19">
        <f t="shared" si="1"/>
        <v>0</v>
      </c>
      <c r="F68" s="75">
        <f t="shared" si="2"/>
        <v>0</v>
      </c>
      <c r="G68" s="16"/>
      <c r="I68" s="9"/>
      <c r="J68" s="74"/>
    </row>
    <row r="69" spans="1:10" s="21" customFormat="1" ht="15" customHeight="1">
      <c r="A69" s="10" t="s">
        <v>46</v>
      </c>
      <c r="B69" s="27"/>
      <c r="C69" s="16">
        <f>OUTUBRO!C54+novembro!C54+Dezembro!C54</f>
        <v>2734.2299999999996</v>
      </c>
      <c r="D69" s="16"/>
      <c r="E69" s="19">
        <f t="shared" si="1"/>
        <v>1874.7399999999996</v>
      </c>
      <c r="F69" s="75">
        <f t="shared" si="2"/>
        <v>1874.7399999999996</v>
      </c>
      <c r="G69" s="16">
        <f>Dezembro!G54</f>
        <v>859.49</v>
      </c>
      <c r="I69" s="9"/>
      <c r="J69" s="74"/>
    </row>
    <row r="70" spans="1:10" s="21" customFormat="1" ht="15" customHeight="1">
      <c r="A70" s="156" t="s">
        <v>47</v>
      </c>
      <c r="B70" s="157"/>
      <c r="C70" s="16">
        <f>setembro!C55</f>
        <v>254.39</v>
      </c>
      <c r="D70" s="16">
        <f>setembro!D55+setembro!H55</f>
        <v>514.43</v>
      </c>
      <c r="E70" s="19">
        <f t="shared" si="1"/>
        <v>254.39</v>
      </c>
      <c r="F70" s="75">
        <f t="shared" si="2"/>
        <v>768.8199999999999</v>
      </c>
      <c r="G70" s="16"/>
      <c r="I70" s="9"/>
      <c r="J70" s="74"/>
    </row>
    <row r="71" spans="1:10" s="21" customFormat="1" ht="15" customHeight="1">
      <c r="A71" s="156" t="s">
        <v>48</v>
      </c>
      <c r="B71" s="157"/>
      <c r="C71" s="16">
        <f>setembro!C56</f>
        <v>97.45</v>
      </c>
      <c r="D71" s="16">
        <v>218.68</v>
      </c>
      <c r="E71" s="19">
        <f t="shared" si="1"/>
        <v>97.45</v>
      </c>
      <c r="F71" s="75">
        <f t="shared" si="2"/>
        <v>316.13</v>
      </c>
      <c r="G71" s="16"/>
      <c r="I71" s="9"/>
      <c r="J71" s="74"/>
    </row>
    <row r="72" spans="1:10" s="21" customFormat="1" ht="15" customHeight="1">
      <c r="A72" s="156" t="s">
        <v>49</v>
      </c>
      <c r="B72" s="157"/>
      <c r="C72" s="16">
        <f>setembro!C57</f>
        <v>404.25</v>
      </c>
      <c r="D72" s="16">
        <f>setembro!D57+setembro!H57</f>
        <v>819.38</v>
      </c>
      <c r="E72" s="19">
        <f t="shared" si="1"/>
        <v>404.25</v>
      </c>
      <c r="F72" s="75">
        <f t="shared" si="2"/>
        <v>1223.63</v>
      </c>
      <c r="G72" s="16"/>
      <c r="I72" s="9"/>
      <c r="J72" s="74"/>
    </row>
    <row r="73" spans="1:10" s="21" customFormat="1" ht="15" customHeight="1" hidden="1">
      <c r="A73" s="156" t="s">
        <v>65</v>
      </c>
      <c r="B73" s="157"/>
      <c r="C73" s="16"/>
      <c r="D73" s="16"/>
      <c r="E73" s="19">
        <f t="shared" si="1"/>
        <v>0</v>
      </c>
      <c r="F73" s="75">
        <f t="shared" si="2"/>
        <v>0</v>
      </c>
      <c r="G73" s="16"/>
      <c r="I73" s="9"/>
      <c r="J73" s="74"/>
    </row>
    <row r="74" spans="1:7" s="5" customFormat="1" ht="20.25" customHeight="1">
      <c r="A74" s="158" t="s">
        <v>0</v>
      </c>
      <c r="B74" s="158"/>
      <c r="C74" s="18">
        <f>SUM(C56:C73)</f>
        <v>154870.64000000004</v>
      </c>
      <c r="D74" s="18">
        <f>SUM(D56:D73)</f>
        <v>55509.65</v>
      </c>
      <c r="E74" s="18">
        <f>SUM(E56:E73)</f>
        <v>131179.52000000002</v>
      </c>
      <c r="F74" s="18">
        <f>SUM(F56:F73)</f>
        <v>186689.16999999998</v>
      </c>
      <c r="G74" s="18">
        <f>SUM(G56:G73)</f>
        <v>23691.120000000003</v>
      </c>
    </row>
    <row r="75" spans="1:7" ht="14.25">
      <c r="A75" s="159" t="s">
        <v>23</v>
      </c>
      <c r="B75" s="160"/>
      <c r="C75" s="160"/>
      <c r="D75" s="160"/>
      <c r="E75" s="160"/>
      <c r="F75" s="160"/>
      <c r="G75" s="161"/>
    </row>
    <row r="76" spans="1:7" ht="14.25">
      <c r="A76" s="26" t="s">
        <v>24</v>
      </c>
      <c r="B76" s="62"/>
      <c r="C76" s="63"/>
      <c r="D76" s="63"/>
      <c r="E76" s="63"/>
      <c r="F76" s="64"/>
      <c r="G76" s="14">
        <f>G51</f>
        <v>186689.17</v>
      </c>
    </row>
    <row r="77" spans="1:7" ht="14.25">
      <c r="A77" s="62" t="s">
        <v>25</v>
      </c>
      <c r="B77" s="63"/>
      <c r="C77" s="63"/>
      <c r="D77" s="63"/>
      <c r="E77" s="63"/>
      <c r="F77" s="64"/>
      <c r="G77" s="14">
        <f>D74+E74</f>
        <v>186689.17</v>
      </c>
    </row>
    <row r="78" spans="1:7" ht="14.25">
      <c r="A78" s="162" t="s">
        <v>26</v>
      </c>
      <c r="B78" s="163"/>
      <c r="C78" s="163"/>
      <c r="D78" s="163"/>
      <c r="E78" s="163"/>
      <c r="F78" s="164"/>
      <c r="G78" s="14">
        <f>G76-G77</f>
        <v>0</v>
      </c>
    </row>
    <row r="79" spans="1:7" ht="14.25">
      <c r="A79" s="62" t="s">
        <v>27</v>
      </c>
      <c r="B79" s="63"/>
      <c r="C79" s="63"/>
      <c r="D79" s="63"/>
      <c r="E79" s="63"/>
      <c r="F79" s="64"/>
      <c r="G79" s="15">
        <v>0</v>
      </c>
    </row>
    <row r="80" spans="1:7" ht="14.25">
      <c r="A80" s="162" t="s">
        <v>28</v>
      </c>
      <c r="B80" s="163"/>
      <c r="C80" s="163"/>
      <c r="D80" s="163"/>
      <c r="E80" s="163"/>
      <c r="F80" s="164"/>
      <c r="G80" s="30">
        <f>G78-G79</f>
        <v>0</v>
      </c>
    </row>
    <row r="81" spans="1:7" ht="27" customHeight="1">
      <c r="A81" s="155" t="s">
        <v>35</v>
      </c>
      <c r="B81" s="155"/>
      <c r="C81" s="155"/>
      <c r="D81" s="155"/>
      <c r="E81" s="155"/>
      <c r="F81" s="155"/>
      <c r="G81" s="155"/>
    </row>
    <row r="82" spans="1:12" s="21" customFormat="1" ht="14.25">
      <c r="A82" s="2" t="s">
        <v>130</v>
      </c>
      <c r="B82" s="2"/>
      <c r="C82" s="2"/>
      <c r="D82" s="2"/>
      <c r="E82" s="2"/>
      <c r="F82" s="2"/>
      <c r="G82" s="9"/>
      <c r="I82" s="9"/>
      <c r="J82" s="9"/>
      <c r="K82" s="9"/>
      <c r="L82" s="9"/>
    </row>
    <row r="85" ht="3.75" customHeight="1"/>
    <row r="86" spans="1:12" s="21" customFormat="1" ht="14.25">
      <c r="A86" s="7" t="s">
        <v>84</v>
      </c>
      <c r="B86" s="7"/>
      <c r="C86" s="7"/>
      <c r="D86" s="7"/>
      <c r="E86" s="7"/>
      <c r="F86" s="2"/>
      <c r="G86" s="9"/>
      <c r="I86" s="9"/>
      <c r="J86" s="9"/>
      <c r="K86" s="9"/>
      <c r="L86" s="9"/>
    </row>
    <row r="87" spans="1:12" s="21" customFormat="1" ht="14.25">
      <c r="A87" s="7" t="s">
        <v>32</v>
      </c>
      <c r="B87" s="7"/>
      <c r="C87" s="7"/>
      <c r="D87" s="7"/>
      <c r="E87" s="7"/>
      <c r="F87" s="2"/>
      <c r="G87" s="9"/>
      <c r="I87" s="9"/>
      <c r="J87" s="9"/>
      <c r="K87" s="9"/>
      <c r="L87" s="9"/>
    </row>
  </sheetData>
  <sheetProtection/>
  <mergeCells count="63">
    <mergeCell ref="A80:F80"/>
    <mergeCell ref="A81:G81"/>
    <mergeCell ref="A37:C37"/>
    <mergeCell ref="A38:C38"/>
    <mergeCell ref="A39:C39"/>
    <mergeCell ref="A40:C40"/>
    <mergeCell ref="A41:C41"/>
    <mergeCell ref="A42:C42"/>
    <mergeCell ref="A43:C43"/>
    <mergeCell ref="A44:F44"/>
    <mergeCell ref="A71:B71"/>
    <mergeCell ref="A72:B72"/>
    <mergeCell ref="A73:B73"/>
    <mergeCell ref="A74:B74"/>
    <mergeCell ref="A75:G75"/>
    <mergeCell ref="A78:F78"/>
    <mergeCell ref="A53:G53"/>
    <mergeCell ref="A54:G54"/>
    <mergeCell ref="A55:B55"/>
    <mergeCell ref="A56:B56"/>
    <mergeCell ref="A60:B60"/>
    <mergeCell ref="A70:B70"/>
    <mergeCell ref="A47:F47"/>
    <mergeCell ref="A48:F48"/>
    <mergeCell ref="A49:G49"/>
    <mergeCell ref="A50:F50"/>
    <mergeCell ref="A51:F51"/>
    <mergeCell ref="A52:G52"/>
    <mergeCell ref="A34:C34"/>
    <mergeCell ref="A35:C35"/>
    <mergeCell ref="A36:C36"/>
    <mergeCell ref="A45:F45"/>
    <mergeCell ref="A46:F46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3:D13"/>
    <mergeCell ref="A14:D14"/>
    <mergeCell ref="A18:G18"/>
    <mergeCell ref="A19:C19"/>
    <mergeCell ref="A20:C20"/>
    <mergeCell ref="A21:C21"/>
    <mergeCell ref="A7:J7"/>
    <mergeCell ref="A8:G8"/>
    <mergeCell ref="A9:F9"/>
    <mergeCell ref="A10:F10"/>
    <mergeCell ref="A11:D11"/>
    <mergeCell ref="A12:D12"/>
    <mergeCell ref="A1:G1"/>
    <mergeCell ref="A2:G2"/>
    <mergeCell ref="A3:F3"/>
    <mergeCell ref="A4:F4"/>
    <mergeCell ref="A5:F5"/>
    <mergeCell ref="A6:G6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SheetLayoutView="100" zoomScalePageLayoutView="0" workbookViewId="0" topLeftCell="A72">
      <selection activeCell="I17" sqref="I17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9" width="9.140625" style="9" customWidth="1"/>
    <col min="10" max="10" width="10.140625" style="9" bestFit="1" customWidth="1"/>
    <col min="11" max="11" width="9.140625" style="9" customWidth="1"/>
    <col min="12" max="12" width="12.140625" style="9" bestFit="1" customWidth="1"/>
    <col min="13" max="16384" width="9.140625" style="9" customWidth="1"/>
  </cols>
  <sheetData>
    <row r="1" spans="1:7" ht="13.5" customHeight="1">
      <c r="A1" s="189" t="s">
        <v>71</v>
      </c>
      <c r="B1" s="189"/>
      <c r="C1" s="189"/>
      <c r="D1" s="189"/>
      <c r="E1" s="189"/>
      <c r="F1" s="189"/>
      <c r="G1" s="189"/>
    </row>
    <row r="2" spans="1:7" ht="13.5" customHeight="1">
      <c r="A2" s="189" t="s">
        <v>1</v>
      </c>
      <c r="B2" s="189"/>
      <c r="C2" s="189"/>
      <c r="D2" s="189"/>
      <c r="E2" s="189"/>
      <c r="F2" s="189"/>
      <c r="G2" s="189"/>
    </row>
    <row r="3" spans="1:6" ht="14.25">
      <c r="A3" s="188" t="s">
        <v>124</v>
      </c>
      <c r="B3" s="188"/>
      <c r="C3" s="188"/>
      <c r="D3" s="188"/>
      <c r="E3" s="188"/>
      <c r="F3" s="188"/>
    </row>
    <row r="4" spans="1:6" ht="14.25">
      <c r="A4" s="184" t="s">
        <v>30</v>
      </c>
      <c r="B4" s="184"/>
      <c r="C4" s="184"/>
      <c r="D4" s="184"/>
      <c r="E4" s="184"/>
      <c r="F4" s="184"/>
    </row>
    <row r="5" spans="1:6" ht="14.25">
      <c r="A5" s="184" t="s">
        <v>31</v>
      </c>
      <c r="B5" s="184"/>
      <c r="C5" s="184"/>
      <c r="D5" s="184"/>
      <c r="E5" s="184"/>
      <c r="F5" s="184"/>
    </row>
    <row r="6" spans="1:8" ht="14.25">
      <c r="A6" s="188" t="s">
        <v>81</v>
      </c>
      <c r="B6" s="188"/>
      <c r="C6" s="188"/>
      <c r="D6" s="188"/>
      <c r="E6" s="188"/>
      <c r="F6" s="188"/>
      <c r="G6" s="188"/>
      <c r="H6" s="9"/>
    </row>
    <row r="7" spans="1:10" ht="14.25">
      <c r="A7" s="188" t="s">
        <v>82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7" ht="49.5" customHeight="1">
      <c r="A8" s="183" t="s">
        <v>34</v>
      </c>
      <c r="B8" s="183"/>
      <c r="C8" s="183"/>
      <c r="D8" s="183"/>
      <c r="E8" s="183"/>
      <c r="F8" s="183"/>
      <c r="G8" s="183"/>
    </row>
    <row r="9" spans="1:6" ht="13.5" customHeight="1">
      <c r="A9" s="184" t="s">
        <v>125</v>
      </c>
      <c r="B9" s="184"/>
      <c r="C9" s="184"/>
      <c r="D9" s="184"/>
      <c r="E9" s="184"/>
      <c r="F9" s="184"/>
    </row>
    <row r="10" spans="1:6" ht="13.5" customHeight="1">
      <c r="A10" s="184" t="s">
        <v>63</v>
      </c>
      <c r="B10" s="184"/>
      <c r="C10" s="184"/>
      <c r="D10" s="184"/>
      <c r="E10" s="184"/>
      <c r="F10" s="184"/>
    </row>
    <row r="11" spans="1:8" s="3" customFormat="1" ht="13.5" customHeight="1">
      <c r="A11" s="185" t="s">
        <v>2</v>
      </c>
      <c r="B11" s="186"/>
      <c r="C11" s="186"/>
      <c r="D11" s="187"/>
      <c r="E11" s="31" t="s">
        <v>3</v>
      </c>
      <c r="F11" s="31" t="s">
        <v>4</v>
      </c>
      <c r="G11" s="12" t="s">
        <v>5</v>
      </c>
      <c r="H11" s="33"/>
    </row>
    <row r="12" spans="1:7" ht="13.5" customHeight="1">
      <c r="A12" s="162" t="s">
        <v>58</v>
      </c>
      <c r="B12" s="163"/>
      <c r="C12" s="163"/>
      <c r="D12" s="164"/>
      <c r="E12" s="65">
        <v>43266</v>
      </c>
      <c r="F12" s="27" t="s">
        <v>59</v>
      </c>
      <c r="G12" s="25">
        <v>2401719.36</v>
      </c>
    </row>
    <row r="13" spans="1:7" ht="13.5" customHeight="1">
      <c r="A13" s="162" t="s">
        <v>60</v>
      </c>
      <c r="B13" s="163"/>
      <c r="C13" s="163"/>
      <c r="D13" s="164"/>
      <c r="E13" s="65">
        <v>43753</v>
      </c>
      <c r="F13" s="27"/>
      <c r="G13" s="25"/>
    </row>
    <row r="14" spans="1:7" ht="13.5" customHeight="1">
      <c r="A14" s="162" t="s">
        <v>61</v>
      </c>
      <c r="B14" s="163"/>
      <c r="C14" s="163"/>
      <c r="D14" s="164"/>
      <c r="E14" s="65">
        <v>43922</v>
      </c>
      <c r="F14" s="27"/>
      <c r="G14" s="25"/>
    </row>
    <row r="15" spans="1:7" ht="13.5" customHeight="1">
      <c r="A15" s="62" t="s">
        <v>72</v>
      </c>
      <c r="B15" s="63"/>
      <c r="C15" s="63"/>
      <c r="D15" s="64"/>
      <c r="E15" s="65">
        <v>44013</v>
      </c>
      <c r="F15" s="27"/>
      <c r="G15" s="25"/>
    </row>
    <row r="16" spans="1:7" ht="13.5" customHeight="1">
      <c r="A16" s="62" t="s">
        <v>73</v>
      </c>
      <c r="B16" s="63"/>
      <c r="C16" s="63"/>
      <c r="D16" s="64"/>
      <c r="E16" s="65">
        <v>44090</v>
      </c>
      <c r="F16" s="27"/>
      <c r="G16" s="25"/>
    </row>
    <row r="17" spans="1:7" ht="13.5" customHeight="1">
      <c r="A17" s="62" t="s">
        <v>78</v>
      </c>
      <c r="B17" s="63"/>
      <c r="C17" s="63"/>
      <c r="D17" s="64"/>
      <c r="E17" s="65">
        <v>44180</v>
      </c>
      <c r="F17" s="27"/>
      <c r="G17" s="25"/>
    </row>
    <row r="18" spans="1:7" ht="13.5" customHeight="1">
      <c r="A18" s="180" t="s">
        <v>6</v>
      </c>
      <c r="B18" s="181"/>
      <c r="C18" s="181"/>
      <c r="D18" s="181"/>
      <c r="E18" s="181"/>
      <c r="F18" s="181"/>
      <c r="G18" s="182"/>
    </row>
    <row r="19" spans="1:8" s="4" customFormat="1" ht="26.25" customHeight="1">
      <c r="A19" s="191" t="s">
        <v>7</v>
      </c>
      <c r="B19" s="192"/>
      <c r="C19" s="193"/>
      <c r="D19" s="76" t="s">
        <v>8</v>
      </c>
      <c r="E19" s="77" t="s">
        <v>9</v>
      </c>
      <c r="F19" s="77" t="s">
        <v>10</v>
      </c>
      <c r="G19" s="76" t="s">
        <v>11</v>
      </c>
      <c r="H19" s="34"/>
    </row>
    <row r="20" spans="1:8" s="4" customFormat="1" ht="13.5" customHeight="1">
      <c r="A20" s="174">
        <v>44201</v>
      </c>
      <c r="B20" s="175"/>
      <c r="C20" s="176"/>
      <c r="D20" s="14">
        <v>12600</v>
      </c>
      <c r="E20" s="153">
        <v>44211</v>
      </c>
      <c r="F20" s="20">
        <v>105017824</v>
      </c>
      <c r="G20" s="25">
        <v>12600</v>
      </c>
      <c r="H20" s="34"/>
    </row>
    <row r="21" spans="1:8" s="4" customFormat="1" ht="13.5" customHeight="1">
      <c r="A21" s="174">
        <v>44227</v>
      </c>
      <c r="B21" s="175"/>
      <c r="C21" s="176"/>
      <c r="D21" s="14">
        <v>20861.68</v>
      </c>
      <c r="E21" s="153">
        <v>44228</v>
      </c>
      <c r="F21" s="20">
        <v>109358566</v>
      </c>
      <c r="G21" s="25">
        <v>20861.68</v>
      </c>
      <c r="H21" s="34"/>
    </row>
    <row r="22" spans="1:9" s="4" customFormat="1" ht="13.5" customHeight="1">
      <c r="A22" s="174">
        <v>44227</v>
      </c>
      <c r="B22" s="175"/>
      <c r="C22" s="176"/>
      <c r="D22" s="29">
        <v>5400</v>
      </c>
      <c r="E22" s="151">
        <v>44228</v>
      </c>
      <c r="F22" s="24">
        <v>109358582</v>
      </c>
      <c r="G22" s="30">
        <v>5400</v>
      </c>
      <c r="H22" s="35"/>
      <c r="I22" s="9"/>
    </row>
    <row r="23" spans="1:8" ht="13.5" customHeight="1">
      <c r="A23" s="174">
        <v>44237</v>
      </c>
      <c r="B23" s="175"/>
      <c r="C23" s="176"/>
      <c r="D23" s="29">
        <v>12600</v>
      </c>
      <c r="E23" s="151">
        <v>44232</v>
      </c>
      <c r="F23" s="24">
        <v>110908588</v>
      </c>
      <c r="G23" s="30">
        <v>12600</v>
      </c>
      <c r="H23" s="35"/>
    </row>
    <row r="24" spans="1:9" s="4" customFormat="1" ht="13.5" customHeight="1">
      <c r="A24" s="174">
        <v>44253</v>
      </c>
      <c r="B24" s="175"/>
      <c r="C24" s="176"/>
      <c r="D24" s="29">
        <v>20508.68</v>
      </c>
      <c r="E24" s="151">
        <v>44252</v>
      </c>
      <c r="F24" s="24">
        <v>116217010</v>
      </c>
      <c r="G24" s="30">
        <v>20508.68</v>
      </c>
      <c r="H24" s="35"/>
      <c r="I24" s="9"/>
    </row>
    <row r="25" spans="1:8" ht="13.5" customHeight="1">
      <c r="A25" s="174">
        <v>44253</v>
      </c>
      <c r="B25" s="175"/>
      <c r="C25" s="176"/>
      <c r="D25" s="29">
        <v>5400</v>
      </c>
      <c r="E25" s="151">
        <v>44252</v>
      </c>
      <c r="F25" s="24">
        <v>116217041</v>
      </c>
      <c r="G25" s="30">
        <v>5400</v>
      </c>
      <c r="H25" s="35"/>
    </row>
    <row r="26" spans="1:8" s="4" customFormat="1" ht="13.5" customHeight="1">
      <c r="A26" s="174">
        <v>44265</v>
      </c>
      <c r="B26" s="175"/>
      <c r="C26" s="176"/>
      <c r="D26" s="14">
        <v>12600</v>
      </c>
      <c r="E26" s="153">
        <v>44260</v>
      </c>
      <c r="F26" s="20">
        <v>118668676</v>
      </c>
      <c r="G26" s="25">
        <v>12600</v>
      </c>
      <c r="H26" s="34"/>
    </row>
    <row r="27" spans="1:9" s="4" customFormat="1" ht="13.5" customHeight="1">
      <c r="A27" s="174">
        <v>44286</v>
      </c>
      <c r="B27" s="175"/>
      <c r="C27" s="176"/>
      <c r="D27" s="29">
        <v>21811.68</v>
      </c>
      <c r="E27" s="151">
        <v>44281</v>
      </c>
      <c r="F27" s="24">
        <v>124090813</v>
      </c>
      <c r="G27" s="30">
        <v>21811.68</v>
      </c>
      <c r="H27" s="35"/>
      <c r="I27" s="9"/>
    </row>
    <row r="28" spans="1:8" ht="13.5" customHeight="1">
      <c r="A28" s="174">
        <v>44286</v>
      </c>
      <c r="B28" s="175"/>
      <c r="C28" s="176"/>
      <c r="D28" s="29">
        <v>5400</v>
      </c>
      <c r="E28" s="151">
        <v>44281</v>
      </c>
      <c r="F28" s="24">
        <v>124090837</v>
      </c>
      <c r="G28" s="30">
        <v>5400</v>
      </c>
      <c r="H28" s="35"/>
    </row>
    <row r="29" spans="1:8" s="4" customFormat="1" ht="13.5" customHeight="1">
      <c r="A29" s="190">
        <v>44296</v>
      </c>
      <c r="B29" s="190"/>
      <c r="C29" s="190"/>
      <c r="D29" s="14">
        <v>12600</v>
      </c>
      <c r="E29" s="153">
        <v>44294</v>
      </c>
      <c r="F29" s="20">
        <v>127469365</v>
      </c>
      <c r="G29" s="25">
        <v>12600</v>
      </c>
      <c r="H29" s="34"/>
    </row>
    <row r="30" spans="1:9" s="4" customFormat="1" ht="13.5" customHeight="1">
      <c r="A30" s="174">
        <v>44316</v>
      </c>
      <c r="B30" s="175"/>
      <c r="C30" s="176"/>
      <c r="D30" s="29">
        <v>5400</v>
      </c>
      <c r="E30" s="151">
        <v>44314</v>
      </c>
      <c r="F30" s="24">
        <v>132085007</v>
      </c>
      <c r="G30" s="30">
        <v>5400</v>
      </c>
      <c r="H30" s="35"/>
      <c r="I30" s="9"/>
    </row>
    <row r="31" spans="1:8" ht="13.5" customHeight="1">
      <c r="A31" s="190">
        <v>44316</v>
      </c>
      <c r="B31" s="190"/>
      <c r="C31" s="190"/>
      <c r="D31" s="14">
        <v>3850</v>
      </c>
      <c r="E31" s="151">
        <v>44314</v>
      </c>
      <c r="F31" s="20">
        <v>132084924</v>
      </c>
      <c r="G31" s="14">
        <v>3850</v>
      </c>
      <c r="H31" s="35"/>
    </row>
    <row r="32" spans="1:9" s="4" customFormat="1" ht="13.5" customHeight="1">
      <c r="A32" s="190">
        <v>44316</v>
      </c>
      <c r="B32" s="190"/>
      <c r="C32" s="190"/>
      <c r="D32" s="29">
        <v>12684.68</v>
      </c>
      <c r="E32" s="151">
        <v>44314</v>
      </c>
      <c r="F32" s="20">
        <v>132084924</v>
      </c>
      <c r="G32" s="30">
        <v>12684.68</v>
      </c>
      <c r="H32" s="35"/>
      <c r="I32" s="9"/>
    </row>
    <row r="33" spans="1:8" ht="13.5" customHeight="1">
      <c r="A33" s="190">
        <v>44316</v>
      </c>
      <c r="B33" s="190"/>
      <c r="C33" s="190"/>
      <c r="D33" s="29">
        <v>1131</v>
      </c>
      <c r="E33" s="151">
        <v>44314</v>
      </c>
      <c r="F33" s="20">
        <v>132084924</v>
      </c>
      <c r="G33" s="30">
        <v>1131</v>
      </c>
      <c r="H33" s="35"/>
    </row>
    <row r="34" spans="1:8" ht="13.5" customHeight="1">
      <c r="A34" s="190">
        <v>44316</v>
      </c>
      <c r="B34" s="190"/>
      <c r="C34" s="190"/>
      <c r="D34" s="29">
        <v>1974</v>
      </c>
      <c r="E34" s="151">
        <v>44314</v>
      </c>
      <c r="F34" s="20">
        <v>132084924</v>
      </c>
      <c r="G34" s="30">
        <v>1974</v>
      </c>
      <c r="H34" s="35"/>
    </row>
    <row r="35" spans="1:8" s="4" customFormat="1" ht="13.5" customHeight="1">
      <c r="A35" s="190">
        <v>44326</v>
      </c>
      <c r="B35" s="190"/>
      <c r="C35" s="190"/>
      <c r="D35" s="14">
        <v>12600</v>
      </c>
      <c r="E35" s="153">
        <v>44323</v>
      </c>
      <c r="F35" s="20">
        <v>134875164</v>
      </c>
      <c r="G35" s="25">
        <v>12600</v>
      </c>
      <c r="H35" s="34" t="s">
        <v>67</v>
      </c>
    </row>
    <row r="36" spans="1:9" s="4" customFormat="1" ht="13.5" customHeight="1">
      <c r="A36" s="174">
        <v>44347</v>
      </c>
      <c r="B36" s="175"/>
      <c r="C36" s="176"/>
      <c r="D36" s="29">
        <v>5400</v>
      </c>
      <c r="E36" s="151">
        <v>44342</v>
      </c>
      <c r="F36" s="24">
        <v>139430786</v>
      </c>
      <c r="G36" s="30">
        <v>5400</v>
      </c>
      <c r="H36" s="35" t="s">
        <v>66</v>
      </c>
      <c r="I36" s="9"/>
    </row>
    <row r="37" spans="1:8" ht="13.5" customHeight="1">
      <c r="A37" s="190">
        <v>44347</v>
      </c>
      <c r="B37" s="190"/>
      <c r="C37" s="190"/>
      <c r="D37" s="14">
        <v>2500</v>
      </c>
      <c r="E37" s="151">
        <v>44342</v>
      </c>
      <c r="F37" s="20">
        <v>139430798</v>
      </c>
      <c r="G37" s="14">
        <v>2550</v>
      </c>
      <c r="H37" s="35" t="s">
        <v>66</v>
      </c>
    </row>
    <row r="38" spans="1:8" s="4" customFormat="1" ht="13.5" customHeight="1">
      <c r="A38" s="190">
        <v>44357</v>
      </c>
      <c r="B38" s="190"/>
      <c r="C38" s="190"/>
      <c r="D38" s="14">
        <v>12600</v>
      </c>
      <c r="E38" s="153">
        <v>44356</v>
      </c>
      <c r="F38" s="20">
        <v>143481912</v>
      </c>
      <c r="G38" s="25">
        <v>12600</v>
      </c>
      <c r="H38" s="34" t="s">
        <v>70</v>
      </c>
    </row>
    <row r="39" spans="1:8" s="4" customFormat="1" ht="13.5" customHeight="1">
      <c r="A39" s="190">
        <v>44377</v>
      </c>
      <c r="B39" s="190"/>
      <c r="C39" s="190"/>
      <c r="D39" s="14">
        <v>5400</v>
      </c>
      <c r="E39" s="153">
        <v>44378</v>
      </c>
      <c r="F39" s="20">
        <v>148555091</v>
      </c>
      <c r="G39" s="25">
        <v>5400</v>
      </c>
      <c r="H39" s="34" t="s">
        <v>67</v>
      </c>
    </row>
    <row r="40" spans="1:9" s="4" customFormat="1" ht="13.5" customHeight="1">
      <c r="A40" s="174">
        <v>44377</v>
      </c>
      <c r="B40" s="175"/>
      <c r="C40" s="176"/>
      <c r="D40" s="29">
        <v>14116.34</v>
      </c>
      <c r="E40" s="151">
        <v>44382</v>
      </c>
      <c r="F40" s="24">
        <v>149190403</v>
      </c>
      <c r="G40" s="30">
        <v>14116.34</v>
      </c>
      <c r="H40" s="35" t="s">
        <v>67</v>
      </c>
      <c r="I40" s="9"/>
    </row>
    <row r="41" spans="1:8" ht="13.5" customHeight="1">
      <c r="A41" s="190">
        <v>44387</v>
      </c>
      <c r="B41" s="190"/>
      <c r="C41" s="190"/>
      <c r="D41" s="14">
        <v>12600</v>
      </c>
      <c r="E41" s="151">
        <v>44384</v>
      </c>
      <c r="F41" s="20">
        <v>150182845</v>
      </c>
      <c r="G41" s="14">
        <v>12600</v>
      </c>
      <c r="H41" s="35" t="s">
        <v>69</v>
      </c>
    </row>
    <row r="42" spans="1:9" s="4" customFormat="1" ht="13.5" customHeight="1">
      <c r="A42" s="190">
        <v>44408</v>
      </c>
      <c r="B42" s="190"/>
      <c r="C42" s="190"/>
      <c r="D42" s="29">
        <v>21435.68</v>
      </c>
      <c r="E42" s="151">
        <v>44404</v>
      </c>
      <c r="F42" s="20">
        <v>154314295</v>
      </c>
      <c r="G42" s="30">
        <v>21435.68</v>
      </c>
      <c r="H42" s="35"/>
      <c r="I42" s="9"/>
    </row>
    <row r="43" spans="1:8" ht="13.5" customHeight="1">
      <c r="A43" s="190">
        <v>44408</v>
      </c>
      <c r="B43" s="190"/>
      <c r="C43" s="190"/>
      <c r="D43" s="29">
        <v>5400</v>
      </c>
      <c r="E43" s="151">
        <v>44404</v>
      </c>
      <c r="F43" s="20">
        <v>154314319</v>
      </c>
      <c r="G43" s="30">
        <v>5400</v>
      </c>
      <c r="H43" s="35"/>
    </row>
    <row r="44" spans="1:8" s="4" customFormat="1" ht="13.5" customHeight="1">
      <c r="A44" s="190">
        <v>44418</v>
      </c>
      <c r="B44" s="190"/>
      <c r="C44" s="190"/>
      <c r="D44" s="14">
        <v>12600</v>
      </c>
      <c r="E44" s="151">
        <v>44414</v>
      </c>
      <c r="F44" s="20">
        <v>156943574</v>
      </c>
      <c r="G44" s="14">
        <v>12600</v>
      </c>
      <c r="H44" s="34"/>
    </row>
    <row r="45" spans="1:9" s="4" customFormat="1" ht="13.5" customHeight="1">
      <c r="A45" s="174">
        <v>44439</v>
      </c>
      <c r="B45" s="175"/>
      <c r="C45" s="176"/>
      <c r="D45" s="29">
        <v>17409.68</v>
      </c>
      <c r="E45" s="151">
        <v>44435</v>
      </c>
      <c r="F45" s="24">
        <v>161346639</v>
      </c>
      <c r="G45" s="30">
        <v>17409.68</v>
      </c>
      <c r="H45" s="35"/>
      <c r="I45" s="9"/>
    </row>
    <row r="46" spans="1:8" ht="13.5" customHeight="1">
      <c r="A46" s="174">
        <v>44439</v>
      </c>
      <c r="B46" s="175"/>
      <c r="C46" s="176"/>
      <c r="D46" s="29">
        <v>5400</v>
      </c>
      <c r="E46" s="151">
        <v>44435</v>
      </c>
      <c r="F46" s="24">
        <v>161346829</v>
      </c>
      <c r="G46" s="30">
        <v>5400</v>
      </c>
      <c r="H46" s="35"/>
    </row>
    <row r="47" spans="1:9" s="4" customFormat="1" ht="13.5" customHeight="1">
      <c r="A47" s="174">
        <v>44439</v>
      </c>
      <c r="B47" s="175"/>
      <c r="C47" s="176"/>
      <c r="D47" s="29">
        <v>5125</v>
      </c>
      <c r="E47" s="151">
        <v>44435</v>
      </c>
      <c r="F47" s="24">
        <v>161346844</v>
      </c>
      <c r="G47" s="30">
        <v>5125</v>
      </c>
      <c r="H47" s="35"/>
      <c r="I47" s="9"/>
    </row>
    <row r="48" spans="1:8" s="4" customFormat="1" ht="13.5" customHeight="1">
      <c r="A48" s="190">
        <v>44449</v>
      </c>
      <c r="B48" s="190"/>
      <c r="C48" s="190"/>
      <c r="D48" s="14">
        <v>12600</v>
      </c>
      <c r="E48" s="151">
        <v>44449</v>
      </c>
      <c r="F48" s="20">
        <v>164763505</v>
      </c>
      <c r="G48" s="14">
        <v>12600</v>
      </c>
      <c r="H48" s="34"/>
    </row>
    <row r="49" spans="1:9" s="4" customFormat="1" ht="13.5" customHeight="1">
      <c r="A49" s="174">
        <v>44469</v>
      </c>
      <c r="B49" s="175"/>
      <c r="C49" s="176"/>
      <c r="D49" s="29">
        <v>5400</v>
      </c>
      <c r="E49" s="151">
        <v>44468</v>
      </c>
      <c r="F49" s="24">
        <v>168415290</v>
      </c>
      <c r="G49" s="30">
        <v>5400</v>
      </c>
      <c r="H49" s="35"/>
      <c r="I49" s="9"/>
    </row>
    <row r="50" spans="1:8" s="4" customFormat="1" ht="13.5" customHeight="1">
      <c r="A50" s="190">
        <v>44469</v>
      </c>
      <c r="B50" s="190"/>
      <c r="C50" s="190"/>
      <c r="D50" s="14">
        <v>3444</v>
      </c>
      <c r="E50" s="151">
        <v>44475</v>
      </c>
      <c r="F50" s="20">
        <v>170252394</v>
      </c>
      <c r="G50" s="14">
        <f aca="true" t="shared" si="0" ref="G50:G59">D50</f>
        <v>3444</v>
      </c>
      <c r="H50" s="34"/>
    </row>
    <row r="51" spans="1:9" s="4" customFormat="1" ht="13.5" customHeight="1">
      <c r="A51" s="190">
        <v>44469</v>
      </c>
      <c r="B51" s="190"/>
      <c r="C51" s="190"/>
      <c r="D51" s="29">
        <v>1755</v>
      </c>
      <c r="E51" s="151">
        <v>44475</v>
      </c>
      <c r="F51" s="20">
        <v>170252394</v>
      </c>
      <c r="G51" s="14">
        <f t="shared" si="0"/>
        <v>1755</v>
      </c>
      <c r="H51" s="35"/>
      <c r="I51" s="9"/>
    </row>
    <row r="52" spans="1:8" ht="13.5" customHeight="1">
      <c r="A52" s="190">
        <v>44469</v>
      </c>
      <c r="B52" s="190"/>
      <c r="C52" s="190"/>
      <c r="D52" s="29">
        <v>12684.68</v>
      </c>
      <c r="E52" s="151">
        <v>44475</v>
      </c>
      <c r="F52" s="20">
        <v>170252394</v>
      </c>
      <c r="G52" s="14">
        <f t="shared" si="0"/>
        <v>12684.68</v>
      </c>
      <c r="H52" s="35"/>
    </row>
    <row r="53" spans="1:9" s="4" customFormat="1" ht="13.5" customHeight="1">
      <c r="A53" s="190">
        <v>44469</v>
      </c>
      <c r="B53" s="190"/>
      <c r="C53" s="190"/>
      <c r="D53" s="29">
        <v>4225</v>
      </c>
      <c r="E53" s="151">
        <v>44475</v>
      </c>
      <c r="F53" s="20">
        <v>170252394</v>
      </c>
      <c r="G53" s="14">
        <f t="shared" si="0"/>
        <v>4225</v>
      </c>
      <c r="H53" s="35"/>
      <c r="I53" s="9"/>
    </row>
    <row r="54" spans="1:9" s="4" customFormat="1" ht="13.5" customHeight="1">
      <c r="A54" s="174">
        <v>44479</v>
      </c>
      <c r="B54" s="175"/>
      <c r="C54" s="176"/>
      <c r="D54" s="29">
        <v>12600</v>
      </c>
      <c r="E54" s="151">
        <v>44476</v>
      </c>
      <c r="F54" s="24">
        <v>170736450</v>
      </c>
      <c r="G54" s="14">
        <f t="shared" si="0"/>
        <v>12600</v>
      </c>
      <c r="H54" s="35"/>
      <c r="I54" s="9"/>
    </row>
    <row r="55" spans="1:8" ht="13.5" customHeight="1">
      <c r="A55" s="190">
        <v>44499</v>
      </c>
      <c r="B55" s="190"/>
      <c r="C55" s="190"/>
      <c r="D55" s="14">
        <v>1911</v>
      </c>
      <c r="E55" s="151">
        <v>44497</v>
      </c>
      <c r="F55" s="20">
        <v>174776055</v>
      </c>
      <c r="G55" s="14">
        <f>D55</f>
        <v>1911</v>
      </c>
      <c r="H55" s="35"/>
    </row>
    <row r="56" spans="1:7" ht="13.5" customHeight="1">
      <c r="A56" s="190">
        <v>44499</v>
      </c>
      <c r="B56" s="190"/>
      <c r="C56" s="190"/>
      <c r="D56" s="29">
        <v>3575</v>
      </c>
      <c r="E56" s="151">
        <v>44497</v>
      </c>
      <c r="F56" s="20">
        <v>174776055</v>
      </c>
      <c r="G56" s="14">
        <f t="shared" si="0"/>
        <v>3575</v>
      </c>
    </row>
    <row r="57" spans="1:7" ht="13.5" customHeight="1">
      <c r="A57" s="190">
        <v>44499</v>
      </c>
      <c r="B57" s="190"/>
      <c r="C57" s="190"/>
      <c r="D57" s="29">
        <v>12684.68</v>
      </c>
      <c r="E57" s="151">
        <v>44497</v>
      </c>
      <c r="F57" s="20">
        <v>174776055</v>
      </c>
      <c r="G57" s="14">
        <f t="shared" si="0"/>
        <v>12684.68</v>
      </c>
    </row>
    <row r="58" spans="1:7" ht="13.5" customHeight="1">
      <c r="A58" s="190">
        <v>44499</v>
      </c>
      <c r="B58" s="190"/>
      <c r="C58" s="190"/>
      <c r="D58" s="29">
        <v>3444</v>
      </c>
      <c r="E58" s="151">
        <v>44497</v>
      </c>
      <c r="F58" s="20">
        <v>174776055</v>
      </c>
      <c r="G58" s="14">
        <f t="shared" si="0"/>
        <v>3444</v>
      </c>
    </row>
    <row r="59" spans="1:7" ht="13.5" customHeight="1">
      <c r="A59" s="190">
        <v>44499</v>
      </c>
      <c r="B59" s="190"/>
      <c r="C59" s="190"/>
      <c r="D59" s="29">
        <v>5400</v>
      </c>
      <c r="E59" s="151">
        <v>44497</v>
      </c>
      <c r="F59" s="24">
        <v>174776137</v>
      </c>
      <c r="G59" s="14">
        <f t="shared" si="0"/>
        <v>5400</v>
      </c>
    </row>
    <row r="60" spans="1:8" s="4" customFormat="1" ht="13.5" customHeight="1">
      <c r="A60" s="190">
        <v>44510</v>
      </c>
      <c r="B60" s="190"/>
      <c r="C60" s="190"/>
      <c r="D60" s="14">
        <v>12600</v>
      </c>
      <c r="E60" s="151">
        <v>44508</v>
      </c>
      <c r="F60" s="20">
        <v>177239662</v>
      </c>
      <c r="G60" s="14">
        <v>12600</v>
      </c>
      <c r="H60" s="34"/>
    </row>
    <row r="61" spans="1:9" s="4" customFormat="1" ht="13.5" customHeight="1">
      <c r="A61" s="190">
        <v>44530</v>
      </c>
      <c r="B61" s="190"/>
      <c r="C61" s="190"/>
      <c r="D61" s="29">
        <v>3402</v>
      </c>
      <c r="E61" s="151">
        <v>44530</v>
      </c>
      <c r="F61" s="20">
        <v>181689882</v>
      </c>
      <c r="G61" s="14">
        <v>3402</v>
      </c>
      <c r="H61" s="35"/>
      <c r="I61" s="9"/>
    </row>
    <row r="62" spans="1:8" ht="13.5" customHeight="1">
      <c r="A62" s="190">
        <v>44530</v>
      </c>
      <c r="B62" s="190"/>
      <c r="C62" s="190"/>
      <c r="D62" s="29">
        <v>1872</v>
      </c>
      <c r="E62" s="151">
        <v>44530</v>
      </c>
      <c r="F62" s="20">
        <v>181689882</v>
      </c>
      <c r="G62" s="14">
        <v>1872</v>
      </c>
      <c r="H62" s="35"/>
    </row>
    <row r="63" spans="1:9" s="4" customFormat="1" ht="13.5" customHeight="1">
      <c r="A63" s="190">
        <v>44530</v>
      </c>
      <c r="B63" s="190"/>
      <c r="C63" s="190"/>
      <c r="D63" s="29">
        <v>12684.68</v>
      </c>
      <c r="E63" s="151">
        <v>44530</v>
      </c>
      <c r="F63" s="20">
        <v>181689882</v>
      </c>
      <c r="G63" s="14">
        <v>12684.68</v>
      </c>
      <c r="H63" s="35"/>
      <c r="I63" s="9"/>
    </row>
    <row r="64" spans="1:9" s="4" customFormat="1" ht="13.5" customHeight="1">
      <c r="A64" s="190">
        <v>44530</v>
      </c>
      <c r="B64" s="190"/>
      <c r="C64" s="190"/>
      <c r="D64" s="29">
        <v>2825</v>
      </c>
      <c r="E64" s="151">
        <v>44530</v>
      </c>
      <c r="F64" s="20">
        <v>181689882</v>
      </c>
      <c r="G64" s="14">
        <v>2825</v>
      </c>
      <c r="H64" s="35"/>
      <c r="I64" s="9"/>
    </row>
    <row r="65" spans="1:8" ht="13.5" customHeight="1">
      <c r="A65" s="190">
        <v>44530</v>
      </c>
      <c r="B65" s="190"/>
      <c r="C65" s="190"/>
      <c r="D65" s="29">
        <v>5400</v>
      </c>
      <c r="E65" s="151">
        <v>44530</v>
      </c>
      <c r="F65" s="20">
        <v>181690020</v>
      </c>
      <c r="G65" s="14">
        <v>5400</v>
      </c>
      <c r="H65" s="35"/>
    </row>
    <row r="66" spans="1:8" s="4" customFormat="1" ht="13.5" customHeight="1">
      <c r="A66" s="190">
        <v>44540</v>
      </c>
      <c r="B66" s="190"/>
      <c r="C66" s="190"/>
      <c r="D66" s="14">
        <v>12600</v>
      </c>
      <c r="E66" s="151">
        <v>44537</v>
      </c>
      <c r="F66" s="20">
        <v>184122940</v>
      </c>
      <c r="G66" s="14">
        <v>12600</v>
      </c>
      <c r="H66" s="34"/>
    </row>
    <row r="67" spans="1:9" s="4" customFormat="1" ht="13.5" customHeight="1">
      <c r="A67" s="190">
        <v>44560</v>
      </c>
      <c r="B67" s="190"/>
      <c r="C67" s="190"/>
      <c r="D67" s="29">
        <v>2982</v>
      </c>
      <c r="E67" s="151">
        <v>44559</v>
      </c>
      <c r="F67" s="20">
        <v>189328814</v>
      </c>
      <c r="G67" s="30">
        <v>2982</v>
      </c>
      <c r="H67" s="35"/>
      <c r="I67" s="9"/>
    </row>
    <row r="68" spans="1:8" ht="13.5" customHeight="1">
      <c r="A68" s="190">
        <v>44560</v>
      </c>
      <c r="B68" s="190"/>
      <c r="C68" s="190"/>
      <c r="D68" s="29">
        <v>1872</v>
      </c>
      <c r="E68" s="151">
        <v>44559</v>
      </c>
      <c r="F68" s="20">
        <v>189328814</v>
      </c>
      <c r="G68" s="30">
        <v>1872</v>
      </c>
      <c r="H68" s="35"/>
    </row>
    <row r="69" spans="1:9" s="4" customFormat="1" ht="13.5" customHeight="1">
      <c r="A69" s="190">
        <v>44560</v>
      </c>
      <c r="B69" s="190"/>
      <c r="C69" s="190"/>
      <c r="D69" s="29">
        <v>12684.68</v>
      </c>
      <c r="E69" s="151">
        <v>44559</v>
      </c>
      <c r="F69" s="20">
        <v>189328814</v>
      </c>
      <c r="G69" s="30">
        <v>12684.68</v>
      </c>
      <c r="H69" s="35"/>
      <c r="I69" s="9"/>
    </row>
    <row r="70" spans="1:9" s="4" customFormat="1" ht="13.5" customHeight="1">
      <c r="A70" s="190">
        <v>44560</v>
      </c>
      <c r="B70" s="190"/>
      <c r="C70" s="190"/>
      <c r="D70" s="29">
        <v>4450</v>
      </c>
      <c r="E70" s="151">
        <v>44559</v>
      </c>
      <c r="F70" s="20">
        <v>189328814</v>
      </c>
      <c r="G70" s="30">
        <v>4450</v>
      </c>
      <c r="H70" s="35"/>
      <c r="I70" s="9"/>
    </row>
    <row r="71" spans="1:8" ht="13.5" customHeight="1">
      <c r="A71" s="190">
        <v>44560</v>
      </c>
      <c r="B71" s="190"/>
      <c r="C71" s="190"/>
      <c r="D71" s="29">
        <v>5400</v>
      </c>
      <c r="E71" s="151">
        <v>44559</v>
      </c>
      <c r="F71" s="20">
        <v>189329055</v>
      </c>
      <c r="G71" s="14">
        <v>5400</v>
      </c>
      <c r="H71" s="35"/>
    </row>
    <row r="72" spans="1:7" ht="13.5" customHeight="1">
      <c r="A72" s="167" t="s">
        <v>12</v>
      </c>
      <c r="B72" s="168"/>
      <c r="C72" s="168"/>
      <c r="D72" s="168"/>
      <c r="E72" s="168"/>
      <c r="F72" s="169"/>
      <c r="G72" s="13">
        <v>0</v>
      </c>
    </row>
    <row r="73" spans="1:7" ht="13.5" customHeight="1">
      <c r="A73" s="167" t="s">
        <v>13</v>
      </c>
      <c r="B73" s="168"/>
      <c r="C73" s="168"/>
      <c r="D73" s="168"/>
      <c r="E73" s="168"/>
      <c r="F73" s="169"/>
      <c r="G73" s="25">
        <f>SUM(G20:G71)</f>
        <v>445954.13999999996</v>
      </c>
    </row>
    <row r="74" spans="1:7" ht="13.5" customHeight="1">
      <c r="A74" s="167" t="s">
        <v>14</v>
      </c>
      <c r="B74" s="168"/>
      <c r="C74" s="168"/>
      <c r="D74" s="168"/>
      <c r="E74" s="168"/>
      <c r="F74" s="169"/>
      <c r="G74" s="25">
        <f>' 1 quadrimestre'!G36+'2 quadrimestre '!G33+'3 quadrimestre'!G46</f>
        <v>392.77000000000004</v>
      </c>
    </row>
    <row r="75" spans="1:7" ht="13.5" customHeight="1">
      <c r="A75" s="167" t="s">
        <v>15</v>
      </c>
      <c r="B75" s="168"/>
      <c r="C75" s="168"/>
      <c r="D75" s="168"/>
      <c r="E75" s="168"/>
      <c r="F75" s="169"/>
      <c r="G75" s="25">
        <v>0</v>
      </c>
    </row>
    <row r="76" spans="1:7" ht="13.5" customHeight="1">
      <c r="A76" s="167" t="s">
        <v>29</v>
      </c>
      <c r="B76" s="168"/>
      <c r="C76" s="168"/>
      <c r="D76" s="168"/>
      <c r="E76" s="168"/>
      <c r="F76" s="169"/>
      <c r="G76" s="25">
        <f>G73+G74+G75+G72</f>
        <v>446346.91</v>
      </c>
    </row>
    <row r="77" spans="1:7" ht="13.5" customHeight="1">
      <c r="A77" s="171"/>
      <c r="B77" s="172"/>
      <c r="C77" s="172"/>
      <c r="D77" s="172"/>
      <c r="E77" s="172"/>
      <c r="F77" s="172"/>
      <c r="G77" s="173"/>
    </row>
    <row r="78" spans="1:7" ht="13.5" customHeight="1">
      <c r="A78" s="167" t="s">
        <v>16</v>
      </c>
      <c r="B78" s="168"/>
      <c r="C78" s="168"/>
      <c r="D78" s="168"/>
      <c r="E78" s="168"/>
      <c r="F78" s="169"/>
      <c r="G78" s="28"/>
    </row>
    <row r="79" spans="1:7" ht="13.5" customHeight="1">
      <c r="A79" s="167" t="s">
        <v>17</v>
      </c>
      <c r="B79" s="168"/>
      <c r="C79" s="168"/>
      <c r="D79" s="168"/>
      <c r="E79" s="168"/>
      <c r="F79" s="169"/>
      <c r="G79" s="47">
        <f>G76+G78</f>
        <v>446346.91</v>
      </c>
    </row>
    <row r="80" spans="1:7" ht="39" customHeight="1">
      <c r="A80" s="170" t="s">
        <v>126</v>
      </c>
      <c r="B80" s="170"/>
      <c r="C80" s="170"/>
      <c r="D80" s="170"/>
      <c r="E80" s="170"/>
      <c r="F80" s="170"/>
      <c r="G80" s="170"/>
    </row>
    <row r="81" spans="1:8" s="5" customFormat="1" ht="14.25">
      <c r="A81" s="165" t="s">
        <v>18</v>
      </c>
      <c r="B81" s="165"/>
      <c r="C81" s="165"/>
      <c r="D81" s="165"/>
      <c r="E81" s="165"/>
      <c r="F81" s="165"/>
      <c r="G81" s="165"/>
      <c r="H81" s="36"/>
    </row>
    <row r="82" spans="1:8" s="5" customFormat="1" ht="14.25">
      <c r="A82" s="165" t="s">
        <v>62</v>
      </c>
      <c r="B82" s="165"/>
      <c r="C82" s="165"/>
      <c r="D82" s="165"/>
      <c r="E82" s="165"/>
      <c r="F82" s="165"/>
      <c r="G82" s="165"/>
      <c r="H82" s="36"/>
    </row>
    <row r="83" spans="1:8" s="6" customFormat="1" ht="68.25" customHeight="1">
      <c r="A83" s="166" t="s">
        <v>19</v>
      </c>
      <c r="B83" s="166"/>
      <c r="C83" s="66" t="s">
        <v>20</v>
      </c>
      <c r="D83" s="66" t="s">
        <v>50</v>
      </c>
      <c r="E83" s="66" t="s">
        <v>21</v>
      </c>
      <c r="F83" s="66" t="s">
        <v>57</v>
      </c>
      <c r="G83" s="66" t="s">
        <v>22</v>
      </c>
      <c r="H83" s="37"/>
    </row>
    <row r="84" spans="1:10" ht="15" customHeight="1">
      <c r="A84" s="194" t="s">
        <v>37</v>
      </c>
      <c r="B84" s="194"/>
      <c r="C84" s="16">
        <f>126866.1+140089.83+131899.79</f>
        <v>398855.72</v>
      </c>
      <c r="D84" s="16">
        <v>20971.39</v>
      </c>
      <c r="E84" s="19">
        <f>C84-G84</f>
        <v>377473.72</v>
      </c>
      <c r="F84" s="75">
        <f>D84+E84</f>
        <v>398445.11</v>
      </c>
      <c r="G84" s="16">
        <v>21382</v>
      </c>
      <c r="J84" s="74"/>
    </row>
    <row r="85" spans="1:10" s="21" customFormat="1" ht="15" customHeight="1">
      <c r="A85" s="10" t="s">
        <v>38</v>
      </c>
      <c r="B85" s="27"/>
      <c r="C85" s="16">
        <v>810.52</v>
      </c>
      <c r="D85" s="16">
        <v>25.85</v>
      </c>
      <c r="E85" s="19">
        <f aca="true" t="shared" si="1" ref="E85:E93">C85-G85</f>
        <v>810.52</v>
      </c>
      <c r="F85" s="75">
        <f aca="true" t="shared" si="2" ref="F85:F93">D85+E85</f>
        <v>836.37</v>
      </c>
      <c r="G85" s="16"/>
      <c r="I85" s="9"/>
      <c r="J85" s="74"/>
    </row>
    <row r="86" spans="1:10" s="21" customFormat="1" ht="15" customHeight="1">
      <c r="A86" s="194" t="s">
        <v>39</v>
      </c>
      <c r="B86" s="194"/>
      <c r="C86" s="16">
        <f>2685.46+559.94</f>
        <v>3245.4</v>
      </c>
      <c r="D86" s="16">
        <v>2796.21</v>
      </c>
      <c r="E86" s="19">
        <f t="shared" si="1"/>
        <v>3245.4</v>
      </c>
      <c r="F86" s="75">
        <f t="shared" si="2"/>
        <v>6041.610000000001</v>
      </c>
      <c r="G86" s="16"/>
      <c r="I86" s="9"/>
      <c r="J86" s="74"/>
    </row>
    <row r="87" spans="1:10" s="21" customFormat="1" ht="15" customHeight="1">
      <c r="A87" s="10" t="s">
        <v>40</v>
      </c>
      <c r="B87" s="27"/>
      <c r="C87" s="16">
        <v>12640.56</v>
      </c>
      <c r="D87" s="16"/>
      <c r="E87" s="19">
        <f t="shared" si="1"/>
        <v>12640.56</v>
      </c>
      <c r="F87" s="75">
        <f t="shared" si="2"/>
        <v>12640.56</v>
      </c>
      <c r="G87" s="16"/>
      <c r="I87" s="9"/>
      <c r="J87" s="74"/>
    </row>
    <row r="88" spans="1:10" s="21" customFormat="1" ht="15" customHeight="1">
      <c r="A88" s="10" t="s">
        <v>42</v>
      </c>
      <c r="B88" s="27"/>
      <c r="C88" s="16">
        <f>5593.07+6234.85+6280.03</f>
        <v>18107.95</v>
      </c>
      <c r="D88" s="16">
        <v>1550.58</v>
      </c>
      <c r="E88" s="19">
        <f t="shared" si="1"/>
        <v>16658.32</v>
      </c>
      <c r="F88" s="75">
        <f t="shared" si="2"/>
        <v>18208.9</v>
      </c>
      <c r="G88" s="16">
        <v>1449.63</v>
      </c>
      <c r="I88" s="9"/>
      <c r="J88" s="74"/>
    </row>
    <row r="89" spans="1:10" s="21" customFormat="1" ht="15" customHeight="1">
      <c r="A89" s="10" t="s">
        <v>51</v>
      </c>
      <c r="B89" s="27"/>
      <c r="C89" s="16">
        <v>280</v>
      </c>
      <c r="D89" s="16"/>
      <c r="E89" s="19">
        <f t="shared" si="1"/>
        <v>280</v>
      </c>
      <c r="F89" s="75">
        <f t="shared" si="2"/>
        <v>280</v>
      </c>
      <c r="G89" s="16"/>
      <c r="I89" s="9"/>
      <c r="J89" s="74"/>
    </row>
    <row r="90" spans="1:10" s="21" customFormat="1" ht="15" customHeight="1">
      <c r="A90" s="10" t="s">
        <v>46</v>
      </c>
      <c r="B90" s="27"/>
      <c r="C90" s="16">
        <f>2755.78+583.96+2734.23</f>
        <v>6073.97</v>
      </c>
      <c r="D90" s="16">
        <v>917.14</v>
      </c>
      <c r="E90" s="19">
        <f t="shared" si="1"/>
        <v>5214.4800000000005</v>
      </c>
      <c r="F90" s="75">
        <f t="shared" si="2"/>
        <v>6131.620000000001</v>
      </c>
      <c r="G90" s="16">
        <v>859.49</v>
      </c>
      <c r="I90" s="9"/>
      <c r="J90" s="74"/>
    </row>
    <row r="91" spans="1:10" s="21" customFormat="1" ht="15" customHeight="1">
      <c r="A91" s="194" t="s">
        <v>47</v>
      </c>
      <c r="B91" s="194"/>
      <c r="C91" s="16">
        <f>771.96+254.39</f>
        <v>1026.35</v>
      </c>
      <c r="D91" s="16"/>
      <c r="E91" s="19">
        <f t="shared" si="1"/>
        <v>1026.35</v>
      </c>
      <c r="F91" s="75">
        <f t="shared" si="2"/>
        <v>1026.35</v>
      </c>
      <c r="G91" s="16"/>
      <c r="I91" s="9"/>
      <c r="J91" s="74"/>
    </row>
    <row r="92" spans="1:10" s="21" customFormat="1" ht="15" customHeight="1">
      <c r="A92" s="194" t="s">
        <v>48</v>
      </c>
      <c r="B92" s="194"/>
      <c r="C92" s="16">
        <f>74.83+347.67+97.45</f>
        <v>519.95</v>
      </c>
      <c r="D92" s="16"/>
      <c r="E92" s="19">
        <f t="shared" si="1"/>
        <v>519.95</v>
      </c>
      <c r="F92" s="75">
        <f t="shared" si="2"/>
        <v>519.95</v>
      </c>
      <c r="G92" s="16"/>
      <c r="I92" s="9"/>
      <c r="J92" s="74"/>
    </row>
    <row r="93" spans="1:10" s="21" customFormat="1" ht="15" customHeight="1">
      <c r="A93" s="194" t="s">
        <v>49</v>
      </c>
      <c r="B93" s="194"/>
      <c r="C93" s="16">
        <f>409.69+1402.5+404.25</f>
        <v>2216.44</v>
      </c>
      <c r="D93" s="16"/>
      <c r="E93" s="19">
        <f t="shared" si="1"/>
        <v>2216.44</v>
      </c>
      <c r="F93" s="75">
        <f t="shared" si="2"/>
        <v>2216.44</v>
      </c>
      <c r="G93" s="16"/>
      <c r="I93" s="9"/>
      <c r="J93" s="74"/>
    </row>
    <row r="94" spans="1:7" s="5" customFormat="1" ht="20.25" customHeight="1">
      <c r="A94" s="158" t="s">
        <v>0</v>
      </c>
      <c r="B94" s="158"/>
      <c r="C94" s="18">
        <f>SUM(C84:C93)</f>
        <v>443776.86</v>
      </c>
      <c r="D94" s="18">
        <f>SUM(D84:D93)</f>
        <v>26261.17</v>
      </c>
      <c r="E94" s="18">
        <f>SUM(E84:E93)</f>
        <v>420085.74</v>
      </c>
      <c r="F94" s="18">
        <f>SUM(F84:F93)</f>
        <v>446346.91</v>
      </c>
      <c r="G94" s="18">
        <f>SUM(G84:G93)</f>
        <v>23691.120000000003</v>
      </c>
    </row>
    <row r="95" spans="1:7" ht="14.25">
      <c r="A95" s="159" t="s">
        <v>23</v>
      </c>
      <c r="B95" s="160"/>
      <c r="C95" s="160"/>
      <c r="D95" s="160"/>
      <c r="E95" s="160"/>
      <c r="F95" s="160"/>
      <c r="G95" s="161"/>
    </row>
    <row r="96" spans="1:7" ht="14.25">
      <c r="A96" s="26" t="s">
        <v>24</v>
      </c>
      <c r="B96" s="62"/>
      <c r="C96" s="63"/>
      <c r="D96" s="63"/>
      <c r="E96" s="63"/>
      <c r="F96" s="64"/>
      <c r="G96" s="14">
        <f>G79</f>
        <v>446346.91</v>
      </c>
    </row>
    <row r="97" spans="1:7" ht="14.25">
      <c r="A97" s="62" t="s">
        <v>25</v>
      </c>
      <c r="B97" s="63"/>
      <c r="C97" s="63"/>
      <c r="D97" s="63"/>
      <c r="E97" s="63"/>
      <c r="F97" s="64"/>
      <c r="G97" s="14">
        <f>D94+E94</f>
        <v>446346.91</v>
      </c>
    </row>
    <row r="98" spans="1:7" ht="14.25">
      <c r="A98" s="162" t="s">
        <v>26</v>
      </c>
      <c r="B98" s="163"/>
      <c r="C98" s="163"/>
      <c r="D98" s="163"/>
      <c r="E98" s="163"/>
      <c r="F98" s="164"/>
      <c r="G98" s="14">
        <f>G96-G97</f>
        <v>0</v>
      </c>
    </row>
    <row r="99" spans="1:7" ht="14.25">
      <c r="A99" s="62" t="s">
        <v>27</v>
      </c>
      <c r="B99" s="63"/>
      <c r="C99" s="63"/>
      <c r="D99" s="63"/>
      <c r="E99" s="63"/>
      <c r="F99" s="64"/>
      <c r="G99" s="15">
        <v>0</v>
      </c>
    </row>
    <row r="100" spans="1:7" ht="14.25">
      <c r="A100" s="162" t="s">
        <v>28</v>
      </c>
      <c r="B100" s="163"/>
      <c r="C100" s="163"/>
      <c r="D100" s="163"/>
      <c r="E100" s="163"/>
      <c r="F100" s="164"/>
      <c r="G100" s="30">
        <f>G98-G99</f>
        <v>0</v>
      </c>
    </row>
    <row r="101" spans="1:7" ht="42.75" customHeight="1">
      <c r="A101" s="155" t="s">
        <v>35</v>
      </c>
      <c r="B101" s="155"/>
      <c r="C101" s="155"/>
      <c r="D101" s="155"/>
      <c r="E101" s="155"/>
      <c r="F101" s="155"/>
      <c r="G101" s="155"/>
    </row>
    <row r="102" spans="1:12" s="21" customFormat="1" ht="14.25">
      <c r="A102" s="2" t="s">
        <v>117</v>
      </c>
      <c r="B102" s="2"/>
      <c r="C102" s="2"/>
      <c r="D102" s="2"/>
      <c r="E102" s="2"/>
      <c r="F102" s="2"/>
      <c r="G102" s="9"/>
      <c r="I102" s="9"/>
      <c r="J102" s="9"/>
      <c r="K102" s="9"/>
      <c r="L102" s="9"/>
    </row>
    <row r="105" ht="3.75" customHeight="1"/>
    <row r="106" spans="1:12" s="21" customFormat="1" ht="14.25">
      <c r="A106" s="7" t="s">
        <v>84</v>
      </c>
      <c r="B106" s="7"/>
      <c r="C106" s="7"/>
      <c r="D106" s="7"/>
      <c r="E106" s="7"/>
      <c r="F106" s="2"/>
      <c r="G106" s="9"/>
      <c r="I106" s="9"/>
      <c r="J106" s="9"/>
      <c r="K106" s="9"/>
      <c r="L106" s="9"/>
    </row>
    <row r="107" spans="1:12" s="21" customFormat="1" ht="14.25">
      <c r="A107" s="7" t="s">
        <v>32</v>
      </c>
      <c r="B107" s="7"/>
      <c r="C107" s="7"/>
      <c r="D107" s="7"/>
      <c r="E107" s="7"/>
      <c r="F107" s="2"/>
      <c r="G107" s="9"/>
      <c r="I107" s="9"/>
      <c r="J107" s="9"/>
      <c r="K107" s="9"/>
      <c r="L107" s="9"/>
    </row>
  </sheetData>
  <sheetProtection/>
  <mergeCells count="90">
    <mergeCell ref="A48:C48"/>
    <mergeCell ref="A43:C43"/>
    <mergeCell ref="A44:C44"/>
    <mergeCell ref="A45:C45"/>
    <mergeCell ref="A46:C46"/>
    <mergeCell ref="A47:C47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98:F98"/>
    <mergeCell ref="A100:F100"/>
    <mergeCell ref="A101:G101"/>
    <mergeCell ref="A20:C20"/>
    <mergeCell ref="A21:C21"/>
    <mergeCell ref="A22:C22"/>
    <mergeCell ref="A23:C23"/>
    <mergeCell ref="A24:C24"/>
    <mergeCell ref="A25:C25"/>
    <mergeCell ref="A26:C26"/>
    <mergeCell ref="A91:B91"/>
    <mergeCell ref="A92:B92"/>
    <mergeCell ref="A93:B93"/>
    <mergeCell ref="A94:B94"/>
    <mergeCell ref="A95:G95"/>
    <mergeCell ref="A80:G80"/>
    <mergeCell ref="A81:G81"/>
    <mergeCell ref="A82:G82"/>
    <mergeCell ref="A83:B83"/>
    <mergeCell ref="A84:B84"/>
    <mergeCell ref="A86:B86"/>
    <mergeCell ref="A74:F74"/>
    <mergeCell ref="A75:F75"/>
    <mergeCell ref="A76:F76"/>
    <mergeCell ref="A77:G77"/>
    <mergeCell ref="A78:F78"/>
    <mergeCell ref="A79:F79"/>
    <mergeCell ref="A69:C69"/>
    <mergeCell ref="A70:C70"/>
    <mergeCell ref="A71:C71"/>
    <mergeCell ref="A72:F72"/>
    <mergeCell ref="A73:F73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13:D13"/>
    <mergeCell ref="A14:D14"/>
    <mergeCell ref="A18:G18"/>
    <mergeCell ref="A19:C19"/>
    <mergeCell ref="A49:C49"/>
    <mergeCell ref="A50:C50"/>
    <mergeCell ref="A27:C27"/>
    <mergeCell ref="A28:C28"/>
    <mergeCell ref="A29:C29"/>
    <mergeCell ref="A30:C30"/>
    <mergeCell ref="A7:J7"/>
    <mergeCell ref="A8:G8"/>
    <mergeCell ref="A9:F9"/>
    <mergeCell ref="A10:F10"/>
    <mergeCell ref="A11:D11"/>
    <mergeCell ref="A12:D12"/>
    <mergeCell ref="A1:G1"/>
    <mergeCell ref="A2:G2"/>
    <mergeCell ref="A3:F3"/>
    <mergeCell ref="A4:F4"/>
    <mergeCell ref="A5:F5"/>
    <mergeCell ref="A6:G6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0" workbookViewId="0" topLeftCell="A38">
      <selection activeCell="O54" sqref="O54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7.5742187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80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72">
        <v>43266</v>
      </c>
      <c r="F13" s="27" t="s">
        <v>59</v>
      </c>
      <c r="G13" s="25">
        <v>2401719.36</v>
      </c>
    </row>
    <row r="14" spans="1:7" ht="13.5" customHeight="1">
      <c r="A14" s="67" t="s">
        <v>78</v>
      </c>
      <c r="B14" s="68"/>
      <c r="C14" s="68"/>
      <c r="D14" s="69"/>
      <c r="E14" s="72">
        <v>44180</v>
      </c>
      <c r="F14" s="27"/>
      <c r="G14" s="25"/>
    </row>
    <row r="15" spans="1:7" ht="15" customHeight="1">
      <c r="A15" s="180" t="s">
        <v>6</v>
      </c>
      <c r="B15" s="181"/>
      <c r="C15" s="181"/>
      <c r="D15" s="181"/>
      <c r="E15" s="181"/>
      <c r="F15" s="181"/>
      <c r="G15" s="182"/>
    </row>
    <row r="16" spans="1:8" s="4" customFormat="1" ht="34.5" customHeight="1">
      <c r="A16" s="177" t="s">
        <v>7</v>
      </c>
      <c r="B16" s="178"/>
      <c r="C16" s="179"/>
      <c r="D16" s="32" t="s">
        <v>8</v>
      </c>
      <c r="E16" s="73" t="s">
        <v>9</v>
      </c>
      <c r="F16" s="73" t="s">
        <v>10</v>
      </c>
      <c r="G16" s="32" t="s">
        <v>11</v>
      </c>
      <c r="H16" s="34"/>
    </row>
    <row r="17" spans="1:8" s="4" customFormat="1" ht="13.5" customHeight="1">
      <c r="A17" s="174">
        <v>44201</v>
      </c>
      <c r="B17" s="175"/>
      <c r="C17" s="176"/>
      <c r="D17" s="14">
        <v>12600</v>
      </c>
      <c r="E17" s="72">
        <v>44211</v>
      </c>
      <c r="F17" s="20">
        <v>105017824</v>
      </c>
      <c r="G17" s="25">
        <v>12600</v>
      </c>
      <c r="H17" s="34" t="s">
        <v>88</v>
      </c>
    </row>
    <row r="18" spans="1:9" s="4" customFormat="1" ht="13.5" customHeight="1" hidden="1">
      <c r="A18" s="174"/>
      <c r="B18" s="175"/>
      <c r="C18" s="176"/>
      <c r="D18" s="29"/>
      <c r="E18" s="71"/>
      <c r="F18" s="24"/>
      <c r="G18" s="30"/>
      <c r="H18" s="35"/>
      <c r="I18" s="9"/>
    </row>
    <row r="19" spans="1:8" ht="13.5" customHeight="1" hidden="1">
      <c r="A19" s="174"/>
      <c r="B19" s="175"/>
      <c r="C19" s="176"/>
      <c r="D19" s="29"/>
      <c r="E19" s="71"/>
      <c r="F19" s="24"/>
      <c r="G19" s="29"/>
      <c r="H19" s="35"/>
    </row>
    <row r="20" spans="1:9" s="4" customFormat="1" ht="13.5" customHeight="1" hidden="1">
      <c r="A20" s="174"/>
      <c r="B20" s="175"/>
      <c r="C20" s="176"/>
      <c r="D20" s="29"/>
      <c r="E20" s="71"/>
      <c r="F20" s="24"/>
      <c r="G20" s="29"/>
      <c r="H20" s="35"/>
      <c r="I20" s="9"/>
    </row>
    <row r="21" spans="1:8" ht="13.5" customHeight="1" hidden="1">
      <c r="A21" s="174"/>
      <c r="B21" s="175"/>
      <c r="C21" s="176"/>
      <c r="D21" s="29"/>
      <c r="E21" s="71"/>
      <c r="F21" s="24"/>
      <c r="G21" s="29"/>
      <c r="H21" s="35"/>
    </row>
    <row r="22" spans="1:8" ht="13.5" customHeight="1" hidden="1">
      <c r="A22" s="174"/>
      <c r="B22" s="175"/>
      <c r="C22" s="176"/>
      <c r="D22" s="29"/>
      <c r="E22" s="71"/>
      <c r="F22" s="24"/>
      <c r="G22" s="29"/>
      <c r="H22" s="35"/>
    </row>
    <row r="23" spans="1:8" ht="13.5" customHeight="1" hidden="1">
      <c r="A23" s="174"/>
      <c r="B23" s="175"/>
      <c r="C23" s="176"/>
      <c r="D23" s="29"/>
      <c r="E23" s="71"/>
      <c r="F23" s="24"/>
      <c r="G23" s="29"/>
      <c r="H23" s="35"/>
    </row>
    <row r="24" spans="1:8" ht="13.5" customHeight="1" hidden="1">
      <c r="A24" s="174"/>
      <c r="B24" s="175"/>
      <c r="C24" s="176"/>
      <c r="D24" s="29"/>
      <c r="E24" s="71"/>
      <c r="F24" s="24"/>
      <c r="G24" s="29"/>
      <c r="H24" s="35"/>
    </row>
    <row r="25" spans="1:8" ht="13.5" customHeight="1" hidden="1">
      <c r="A25" s="174"/>
      <c r="B25" s="175"/>
      <c r="C25" s="176"/>
      <c r="D25" s="29"/>
      <c r="E25" s="71"/>
      <c r="F25" s="24"/>
      <c r="G25" s="30"/>
      <c r="H25" s="55"/>
    </row>
    <row r="26" spans="1:7" ht="13.5" customHeight="1">
      <c r="A26" s="167" t="s">
        <v>12</v>
      </c>
      <c r="B26" s="168"/>
      <c r="C26" s="168"/>
      <c r="D26" s="168"/>
      <c r="E26" s="168"/>
      <c r="F26" s="169"/>
      <c r="G26" s="13">
        <v>0</v>
      </c>
    </row>
    <row r="27" spans="1:7" ht="13.5" customHeight="1">
      <c r="A27" s="167" t="s">
        <v>13</v>
      </c>
      <c r="B27" s="168"/>
      <c r="C27" s="168"/>
      <c r="D27" s="168"/>
      <c r="E27" s="168"/>
      <c r="F27" s="169"/>
      <c r="G27" s="25">
        <f>SUM(G17:G25)</f>
        <v>12600</v>
      </c>
    </row>
    <row r="28" spans="1:7" ht="13.5" customHeight="1">
      <c r="A28" s="167" t="s">
        <v>14</v>
      </c>
      <c r="B28" s="168"/>
      <c r="C28" s="168"/>
      <c r="D28" s="168"/>
      <c r="E28" s="168"/>
      <c r="F28" s="169"/>
      <c r="G28" s="25">
        <v>0.64</v>
      </c>
    </row>
    <row r="29" spans="1:7" ht="13.5" customHeight="1">
      <c r="A29" s="167" t="s">
        <v>15</v>
      </c>
      <c r="B29" s="168"/>
      <c r="C29" s="168"/>
      <c r="D29" s="168"/>
      <c r="E29" s="168"/>
      <c r="F29" s="169"/>
      <c r="G29" s="25">
        <v>0</v>
      </c>
    </row>
    <row r="30" spans="1:7" ht="13.5" customHeight="1">
      <c r="A30" s="167" t="s">
        <v>29</v>
      </c>
      <c r="B30" s="168"/>
      <c r="C30" s="168"/>
      <c r="D30" s="168"/>
      <c r="E30" s="168"/>
      <c r="F30" s="169"/>
      <c r="G30" s="25">
        <f>G26+G27+G28+G29</f>
        <v>12600.64</v>
      </c>
    </row>
    <row r="31" spans="1:7" ht="13.5" customHeight="1">
      <c r="A31" s="171"/>
      <c r="B31" s="172"/>
      <c r="C31" s="172"/>
      <c r="D31" s="172"/>
      <c r="E31" s="172"/>
      <c r="F31" s="172"/>
      <c r="G31" s="173"/>
    </row>
    <row r="32" spans="1:7" ht="13.5" customHeight="1">
      <c r="A32" s="167" t="s">
        <v>16</v>
      </c>
      <c r="B32" s="168"/>
      <c r="C32" s="168"/>
      <c r="D32" s="168"/>
      <c r="E32" s="168"/>
      <c r="F32" s="169"/>
      <c r="G32" s="28"/>
    </row>
    <row r="33" spans="1:7" ht="13.5" customHeight="1">
      <c r="A33" s="167" t="s">
        <v>17</v>
      </c>
      <c r="B33" s="168"/>
      <c r="C33" s="168"/>
      <c r="D33" s="168"/>
      <c r="E33" s="168"/>
      <c r="F33" s="169"/>
      <c r="G33" s="25">
        <f>G30+G32</f>
        <v>12600.64</v>
      </c>
    </row>
    <row r="34" spans="1:7" ht="9" customHeight="1">
      <c r="A34" s="8"/>
      <c r="B34" s="8"/>
      <c r="C34" s="8"/>
      <c r="D34" s="8"/>
      <c r="E34" s="8"/>
      <c r="F34" s="8"/>
      <c r="G34" s="21"/>
    </row>
    <row r="35" spans="1:7" ht="24" customHeight="1">
      <c r="A35" s="170" t="s">
        <v>83</v>
      </c>
      <c r="B35" s="170"/>
      <c r="C35" s="170"/>
      <c r="D35" s="170"/>
      <c r="E35" s="170"/>
      <c r="F35" s="170"/>
      <c r="G35" s="170"/>
    </row>
    <row r="36" spans="1:8" s="5" customFormat="1" ht="14.25">
      <c r="A36" s="165" t="s">
        <v>18</v>
      </c>
      <c r="B36" s="165"/>
      <c r="C36" s="165"/>
      <c r="D36" s="165"/>
      <c r="E36" s="165"/>
      <c r="F36" s="165"/>
      <c r="G36" s="165"/>
      <c r="H36" s="36"/>
    </row>
    <row r="37" spans="1:8" s="5" customFormat="1" ht="14.25">
      <c r="A37" s="165" t="s">
        <v>62</v>
      </c>
      <c r="B37" s="165"/>
      <c r="C37" s="165"/>
      <c r="D37" s="165"/>
      <c r="E37" s="165"/>
      <c r="F37" s="165"/>
      <c r="G37" s="165"/>
      <c r="H37" s="36"/>
    </row>
    <row r="38" spans="1:8" s="6" customFormat="1" ht="68.25" customHeight="1">
      <c r="A38" s="166" t="s">
        <v>19</v>
      </c>
      <c r="B38" s="166"/>
      <c r="C38" s="70" t="s">
        <v>20</v>
      </c>
      <c r="D38" s="70" t="s">
        <v>50</v>
      </c>
      <c r="E38" s="70" t="s">
        <v>21</v>
      </c>
      <c r="F38" s="70" t="s">
        <v>57</v>
      </c>
      <c r="G38" s="70" t="s">
        <v>22</v>
      </c>
      <c r="H38" s="37"/>
    </row>
    <row r="39" spans="1:9" ht="15" customHeight="1">
      <c r="A39" s="156" t="s">
        <v>37</v>
      </c>
      <c r="B39" s="157"/>
      <c r="C39" s="16">
        <v>36221.4</v>
      </c>
      <c r="D39" s="16"/>
      <c r="E39" s="19">
        <v>12600</v>
      </c>
      <c r="F39" s="19">
        <v>12600</v>
      </c>
      <c r="G39" s="16">
        <f>H39+I39</f>
        <v>44592.79</v>
      </c>
      <c r="H39" s="84">
        <v>20971.39</v>
      </c>
      <c r="I39" s="84">
        <v>23621.4</v>
      </c>
    </row>
    <row r="40" spans="1:7" ht="15" customHeight="1">
      <c r="A40" s="78" t="s">
        <v>52</v>
      </c>
      <c r="B40" s="27"/>
      <c r="C40" s="16"/>
      <c r="D40" s="16"/>
      <c r="E40" s="19"/>
      <c r="F40" s="19"/>
      <c r="G40" s="16">
        <f aca="true" t="shared" si="0" ref="G40:G56">H40+I40</f>
        <v>0</v>
      </c>
    </row>
    <row r="41" spans="1:7" ht="15" customHeight="1">
      <c r="A41" s="78" t="s">
        <v>36</v>
      </c>
      <c r="B41" s="27"/>
      <c r="C41" s="16"/>
      <c r="D41" s="16"/>
      <c r="E41" s="19"/>
      <c r="F41" s="19"/>
      <c r="G41" s="16">
        <f t="shared" si="0"/>
        <v>0</v>
      </c>
    </row>
    <row r="42" spans="1:9" ht="15" customHeight="1">
      <c r="A42" s="78" t="s">
        <v>38</v>
      </c>
      <c r="B42" s="27"/>
      <c r="C42" s="16">
        <v>586.54</v>
      </c>
      <c r="D42" s="16"/>
      <c r="E42" s="19"/>
      <c r="F42" s="19"/>
      <c r="G42" s="16">
        <f t="shared" si="0"/>
        <v>612.39</v>
      </c>
      <c r="H42" s="21">
        <v>25.85</v>
      </c>
      <c r="I42" s="9">
        <v>586.54</v>
      </c>
    </row>
    <row r="43" spans="1:8" ht="15" customHeight="1">
      <c r="A43" s="156" t="s">
        <v>39</v>
      </c>
      <c r="B43" s="157"/>
      <c r="C43" s="16"/>
      <c r="D43" s="16"/>
      <c r="E43" s="19"/>
      <c r="F43" s="19"/>
      <c r="G43" s="16">
        <f t="shared" si="0"/>
        <v>2796.21</v>
      </c>
      <c r="H43" s="21">
        <v>2796.21</v>
      </c>
    </row>
    <row r="44" spans="1:7" ht="15" customHeight="1">
      <c r="A44" s="78" t="s">
        <v>40</v>
      </c>
      <c r="B44" s="27"/>
      <c r="C44" s="16"/>
      <c r="D44" s="16"/>
      <c r="E44" s="19"/>
      <c r="F44" s="19"/>
      <c r="G44" s="16">
        <f t="shared" si="0"/>
        <v>0</v>
      </c>
    </row>
    <row r="45" spans="1:7" ht="15" customHeight="1">
      <c r="A45" s="78" t="s">
        <v>41</v>
      </c>
      <c r="B45" s="27"/>
      <c r="C45" s="16"/>
      <c r="D45" s="16"/>
      <c r="E45" s="19"/>
      <c r="F45" s="19"/>
      <c r="G45" s="16">
        <f t="shared" si="0"/>
        <v>0</v>
      </c>
    </row>
    <row r="46" spans="1:7" ht="15" customHeight="1">
      <c r="A46" s="78" t="s">
        <v>55</v>
      </c>
      <c r="B46" s="27"/>
      <c r="C46" s="16"/>
      <c r="D46" s="16"/>
      <c r="E46" s="19"/>
      <c r="F46" s="19"/>
      <c r="G46" s="16">
        <f t="shared" si="0"/>
        <v>0</v>
      </c>
    </row>
    <row r="47" spans="1:9" ht="15" customHeight="1">
      <c r="A47" s="78" t="s">
        <v>42</v>
      </c>
      <c r="B47" s="27"/>
      <c r="C47" s="16">
        <v>1582.82</v>
      </c>
      <c r="D47" s="16"/>
      <c r="E47" s="19"/>
      <c r="F47" s="19"/>
      <c r="G47" s="16">
        <f t="shared" si="0"/>
        <v>3133.3999999999996</v>
      </c>
      <c r="H47" s="21">
        <v>1550.58</v>
      </c>
      <c r="I47" s="9">
        <v>1582.82</v>
      </c>
    </row>
    <row r="48" spans="1:7" ht="15" customHeight="1">
      <c r="A48" s="78" t="s">
        <v>51</v>
      </c>
      <c r="B48" s="27"/>
      <c r="C48" s="16"/>
      <c r="D48" s="16"/>
      <c r="E48" s="19"/>
      <c r="F48" s="19"/>
      <c r="G48" s="16">
        <f t="shared" si="0"/>
        <v>0</v>
      </c>
    </row>
    <row r="49" spans="1:7" ht="15" customHeight="1">
      <c r="A49" s="78" t="s">
        <v>68</v>
      </c>
      <c r="B49" s="27"/>
      <c r="C49" s="16"/>
      <c r="D49" s="16"/>
      <c r="E49" s="19"/>
      <c r="F49" s="19"/>
      <c r="G49" s="16">
        <f t="shared" si="0"/>
        <v>0</v>
      </c>
    </row>
    <row r="50" spans="1:7" ht="15" customHeight="1">
      <c r="A50" s="78" t="s">
        <v>43</v>
      </c>
      <c r="B50" s="27"/>
      <c r="C50" s="16"/>
      <c r="D50" s="16"/>
      <c r="E50" s="19"/>
      <c r="F50" s="19"/>
      <c r="G50" s="16">
        <f t="shared" si="0"/>
        <v>0</v>
      </c>
    </row>
    <row r="51" spans="1:7" ht="16.5" customHeight="1">
      <c r="A51" s="78" t="s">
        <v>44</v>
      </c>
      <c r="B51" s="27"/>
      <c r="C51" s="16"/>
      <c r="D51" s="16"/>
      <c r="E51" s="19"/>
      <c r="F51" s="19"/>
      <c r="G51" s="16">
        <f t="shared" si="0"/>
        <v>0</v>
      </c>
    </row>
    <row r="52" spans="1:7" ht="15" customHeight="1">
      <c r="A52" s="78" t="s">
        <v>45</v>
      </c>
      <c r="B52" s="27"/>
      <c r="C52" s="16"/>
      <c r="D52" s="16"/>
      <c r="E52" s="19"/>
      <c r="F52" s="19"/>
      <c r="G52" s="16">
        <f t="shared" si="0"/>
        <v>0</v>
      </c>
    </row>
    <row r="53" spans="1:9" ht="15" customHeight="1">
      <c r="A53" s="78" t="s">
        <v>46</v>
      </c>
      <c r="B53" s="27"/>
      <c r="C53" s="16">
        <v>927.92</v>
      </c>
      <c r="D53" s="16"/>
      <c r="E53" s="19"/>
      <c r="F53" s="19"/>
      <c r="G53" s="16">
        <f t="shared" si="0"/>
        <v>1845.06</v>
      </c>
      <c r="H53" s="21">
        <v>917.14</v>
      </c>
      <c r="I53" s="9">
        <v>927.92</v>
      </c>
    </row>
    <row r="54" spans="1:7" ht="15" customHeight="1">
      <c r="A54" s="156" t="s">
        <v>47</v>
      </c>
      <c r="B54" s="157"/>
      <c r="C54" s="16"/>
      <c r="D54" s="16"/>
      <c r="E54" s="19"/>
      <c r="F54" s="19"/>
      <c r="G54" s="16">
        <f t="shared" si="0"/>
        <v>0</v>
      </c>
    </row>
    <row r="55" spans="1:7" ht="15" customHeight="1">
      <c r="A55" s="156" t="s">
        <v>48</v>
      </c>
      <c r="B55" s="157"/>
      <c r="C55" s="16"/>
      <c r="D55" s="16"/>
      <c r="E55" s="19"/>
      <c r="F55" s="19"/>
      <c r="G55" s="16">
        <f t="shared" si="0"/>
        <v>0</v>
      </c>
    </row>
    <row r="56" spans="1:7" ht="15" customHeight="1">
      <c r="A56" s="156" t="s">
        <v>49</v>
      </c>
      <c r="B56" s="157"/>
      <c r="C56" s="16"/>
      <c r="D56" s="16"/>
      <c r="E56" s="19"/>
      <c r="F56" s="19"/>
      <c r="G56" s="16">
        <f t="shared" si="0"/>
        <v>0</v>
      </c>
    </row>
    <row r="57" spans="1:10" s="5" customFormat="1" ht="20.25" customHeight="1">
      <c r="A57" s="158" t="s">
        <v>0</v>
      </c>
      <c r="B57" s="158"/>
      <c r="C57" s="18">
        <f aca="true" t="shared" si="1" ref="C57:I57">SUM(C39:C56)</f>
        <v>39318.68</v>
      </c>
      <c r="D57" s="18">
        <f t="shared" si="1"/>
        <v>0</v>
      </c>
      <c r="E57" s="18">
        <f t="shared" si="1"/>
        <v>12600</v>
      </c>
      <c r="F57" s="18">
        <f t="shared" si="1"/>
        <v>12600</v>
      </c>
      <c r="G57" s="18">
        <f t="shared" si="1"/>
        <v>52979.85</v>
      </c>
      <c r="H57" s="85">
        <f t="shared" si="1"/>
        <v>26261.17</v>
      </c>
      <c r="I57" s="85">
        <f t="shared" si="1"/>
        <v>26718.68</v>
      </c>
      <c r="J57" s="86">
        <f>H57+I57</f>
        <v>52979.85</v>
      </c>
    </row>
    <row r="58" spans="1:12" ht="14.25">
      <c r="A58" s="38"/>
      <c r="B58" s="39"/>
      <c r="C58" s="39"/>
      <c r="D58" s="39"/>
      <c r="E58" s="39"/>
      <c r="F58" s="39"/>
      <c r="G58" s="40"/>
      <c r="L58" s="17"/>
    </row>
    <row r="59" spans="1:7" ht="14.25">
      <c r="A59" s="159" t="s">
        <v>23</v>
      </c>
      <c r="B59" s="160"/>
      <c r="C59" s="160"/>
      <c r="D59" s="160"/>
      <c r="E59" s="160"/>
      <c r="F59" s="160"/>
      <c r="G59" s="161"/>
    </row>
    <row r="60" spans="1:7" ht="14.25">
      <c r="A60" s="26" t="s">
        <v>24</v>
      </c>
      <c r="B60" s="67"/>
      <c r="C60" s="68"/>
      <c r="D60" s="68"/>
      <c r="E60" s="68"/>
      <c r="F60" s="69"/>
      <c r="G60" s="14">
        <f>G33</f>
        <v>12600.64</v>
      </c>
    </row>
    <row r="61" spans="1:12" s="21" customFormat="1" ht="14.25">
      <c r="A61" s="67" t="s">
        <v>25</v>
      </c>
      <c r="B61" s="68"/>
      <c r="C61" s="68"/>
      <c r="D61" s="68"/>
      <c r="E61" s="68"/>
      <c r="F61" s="69"/>
      <c r="G61" s="14">
        <f>D57+E57</f>
        <v>12600</v>
      </c>
      <c r="I61" s="9"/>
      <c r="J61" s="9"/>
      <c r="K61" s="9"/>
      <c r="L61" s="9"/>
    </row>
    <row r="62" spans="1:12" s="21" customFormat="1" ht="14.25">
      <c r="A62" s="162" t="s">
        <v>26</v>
      </c>
      <c r="B62" s="163"/>
      <c r="C62" s="163"/>
      <c r="D62" s="163"/>
      <c r="E62" s="163"/>
      <c r="F62" s="164"/>
      <c r="G62" s="14">
        <f>G60-G61</f>
        <v>0.6399999999994179</v>
      </c>
      <c r="I62" s="9"/>
      <c r="J62" s="9"/>
      <c r="K62" s="9"/>
      <c r="L62" s="9"/>
    </row>
    <row r="63" spans="1:12" s="21" customFormat="1" ht="14.25">
      <c r="A63" s="67" t="s">
        <v>27</v>
      </c>
      <c r="B63" s="68"/>
      <c r="C63" s="68"/>
      <c r="D63" s="68"/>
      <c r="E63" s="68"/>
      <c r="F63" s="69"/>
      <c r="G63" s="15">
        <v>0</v>
      </c>
      <c r="I63" s="9"/>
      <c r="J63" s="9"/>
      <c r="K63" s="9"/>
      <c r="L63" s="9"/>
    </row>
    <row r="64" spans="1:12" s="21" customFormat="1" ht="14.25">
      <c r="A64" s="162" t="s">
        <v>28</v>
      </c>
      <c r="B64" s="163"/>
      <c r="C64" s="163"/>
      <c r="D64" s="163"/>
      <c r="E64" s="163"/>
      <c r="F64" s="164"/>
      <c r="G64" s="46">
        <f>G62-G63</f>
        <v>0.6399999999994179</v>
      </c>
      <c r="I64" s="9"/>
      <c r="J64" s="9"/>
      <c r="K64" s="9"/>
      <c r="L64" s="9"/>
    </row>
    <row r="65" spans="1:12" s="21" customFormat="1" ht="7.5" customHeight="1">
      <c r="A65" s="2"/>
      <c r="B65" s="2"/>
      <c r="C65" s="11"/>
      <c r="D65" s="11"/>
      <c r="E65" s="11"/>
      <c r="F65" s="11"/>
      <c r="G65" s="9"/>
      <c r="I65" s="9"/>
      <c r="J65" s="9"/>
      <c r="K65" s="9"/>
      <c r="L65" s="9"/>
    </row>
    <row r="66" spans="1:12" s="21" customFormat="1" ht="42" customHeight="1">
      <c r="A66" s="155" t="s">
        <v>35</v>
      </c>
      <c r="B66" s="155"/>
      <c r="C66" s="155"/>
      <c r="D66" s="155"/>
      <c r="E66" s="155"/>
      <c r="F66" s="155"/>
      <c r="G66" s="155"/>
      <c r="I66" s="9"/>
      <c r="J66" s="9"/>
      <c r="K66" s="9"/>
      <c r="L66" s="9"/>
    </row>
    <row r="67" spans="1:12" s="21" customFormat="1" ht="14.25">
      <c r="A67" s="2" t="s">
        <v>85</v>
      </c>
      <c r="B67" s="2"/>
      <c r="C67" s="2"/>
      <c r="D67" s="2"/>
      <c r="E67" s="2"/>
      <c r="F67" s="2"/>
      <c r="G67" s="9"/>
      <c r="I67" s="9"/>
      <c r="J67" s="9"/>
      <c r="K67" s="9"/>
      <c r="L67" s="9"/>
    </row>
    <row r="71" spans="1:12" s="21" customFormat="1" ht="14.25">
      <c r="A71" s="7" t="s">
        <v>84</v>
      </c>
      <c r="B71" s="7"/>
      <c r="C71" s="7"/>
      <c r="D71" s="7"/>
      <c r="E71" s="7"/>
      <c r="F71" s="2"/>
      <c r="G71" s="9"/>
      <c r="I71" s="9"/>
      <c r="J71" s="9"/>
      <c r="K71" s="9"/>
      <c r="L71" s="9"/>
    </row>
    <row r="72" spans="1:12" s="21" customFormat="1" ht="14.25">
      <c r="A72" s="7" t="s">
        <v>32</v>
      </c>
      <c r="B72" s="7"/>
      <c r="C72" s="7"/>
      <c r="D72" s="7"/>
      <c r="E72" s="7"/>
      <c r="F72" s="2"/>
      <c r="G72" s="9"/>
      <c r="I72" s="9"/>
      <c r="J72" s="9"/>
      <c r="K72" s="9"/>
      <c r="L72" s="9"/>
    </row>
  </sheetData>
  <sheetProtection/>
  <mergeCells count="45">
    <mergeCell ref="A11:F11"/>
    <mergeCell ref="A1:G1"/>
    <mergeCell ref="A2:G2"/>
    <mergeCell ref="A9:G9"/>
    <mergeCell ref="A6:F6"/>
    <mergeCell ref="A10:F10"/>
    <mergeCell ref="A4:F4"/>
    <mergeCell ref="A5:F5"/>
    <mergeCell ref="A8:J8"/>
    <mergeCell ref="A29:F29"/>
    <mergeCell ref="A35:G35"/>
    <mergeCell ref="A28:F28"/>
    <mergeCell ref="A55:B55"/>
    <mergeCell ref="A19:C19"/>
    <mergeCell ref="A20:C20"/>
    <mergeCell ref="A26:F26"/>
    <mergeCell ref="A30:F30"/>
    <mergeCell ref="A21:C21"/>
    <mergeCell ref="A27:F27"/>
    <mergeCell ref="A16:C16"/>
    <mergeCell ref="A15:G15"/>
    <mergeCell ref="A23:C23"/>
    <mergeCell ref="A24:C24"/>
    <mergeCell ref="A25:C25"/>
    <mergeCell ref="A12:D12"/>
    <mergeCell ref="A13:D13"/>
    <mergeCell ref="A17:C17"/>
    <mergeCell ref="A22:C22"/>
    <mergeCell ref="A18:C18"/>
    <mergeCell ref="A31:G31"/>
    <mergeCell ref="A32:F32"/>
    <mergeCell ref="A33:F33"/>
    <mergeCell ref="A36:G36"/>
    <mergeCell ref="A37:G37"/>
    <mergeCell ref="A38:B38"/>
    <mergeCell ref="A59:G59"/>
    <mergeCell ref="A62:F62"/>
    <mergeCell ref="A64:F64"/>
    <mergeCell ref="A66:G66"/>
    <mergeCell ref="A7:G7"/>
    <mergeCell ref="A39:B39"/>
    <mergeCell ref="A43:B43"/>
    <mergeCell ref="A54:B54"/>
    <mergeCell ref="A56:B56"/>
    <mergeCell ref="A57:B57"/>
  </mergeCells>
  <printOptions horizontalCentered="1"/>
  <pageMargins left="0" right="0" top="1.7716535433070868" bottom="1.1811023622047245" header="0" footer="0"/>
  <pageSetup fitToHeight="0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85" zoomScaleSheetLayoutView="85" zoomScalePageLayoutView="0" workbookViewId="0" topLeftCell="A34">
      <selection activeCell="A17" sqref="A17:IV21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7.5742187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86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72">
        <v>43266</v>
      </c>
      <c r="F13" s="27" t="s">
        <v>59</v>
      </c>
      <c r="G13" s="25">
        <v>2401719.36</v>
      </c>
    </row>
    <row r="14" spans="1:7" ht="13.5" customHeight="1">
      <c r="A14" s="67" t="s">
        <v>78</v>
      </c>
      <c r="B14" s="68"/>
      <c r="C14" s="68"/>
      <c r="D14" s="69"/>
      <c r="E14" s="72">
        <v>44180</v>
      </c>
      <c r="F14" s="27"/>
      <c r="G14" s="25"/>
    </row>
    <row r="15" spans="1:7" ht="15" customHeight="1">
      <c r="A15" s="180" t="s">
        <v>6</v>
      </c>
      <c r="B15" s="181"/>
      <c r="C15" s="181"/>
      <c r="D15" s="181"/>
      <c r="E15" s="181"/>
      <c r="F15" s="181"/>
      <c r="G15" s="182"/>
    </row>
    <row r="16" spans="1:8" s="4" customFormat="1" ht="34.5" customHeight="1">
      <c r="A16" s="177" t="s">
        <v>7</v>
      </c>
      <c r="B16" s="178"/>
      <c r="C16" s="179"/>
      <c r="D16" s="32" t="s">
        <v>8</v>
      </c>
      <c r="E16" s="73" t="s">
        <v>9</v>
      </c>
      <c r="F16" s="73" t="s">
        <v>10</v>
      </c>
      <c r="G16" s="32" t="s">
        <v>11</v>
      </c>
      <c r="H16" s="34"/>
    </row>
    <row r="17" spans="1:8" s="4" customFormat="1" ht="13.5" customHeight="1">
      <c r="A17" s="174">
        <v>44227</v>
      </c>
      <c r="B17" s="175"/>
      <c r="C17" s="176"/>
      <c r="D17" s="14">
        <v>20861.68</v>
      </c>
      <c r="E17" s="72">
        <v>44228</v>
      </c>
      <c r="F17" s="20">
        <v>109358566</v>
      </c>
      <c r="G17" s="25">
        <v>20861.68</v>
      </c>
      <c r="H17" s="34" t="s">
        <v>90</v>
      </c>
    </row>
    <row r="18" spans="1:9" s="4" customFormat="1" ht="13.5" customHeight="1">
      <c r="A18" s="174">
        <v>44227</v>
      </c>
      <c r="B18" s="175"/>
      <c r="C18" s="176"/>
      <c r="D18" s="29">
        <v>5400</v>
      </c>
      <c r="E18" s="71">
        <v>44228</v>
      </c>
      <c r="F18" s="24">
        <v>109358582</v>
      </c>
      <c r="G18" s="30">
        <v>5400</v>
      </c>
      <c r="H18" s="35" t="s">
        <v>90</v>
      </c>
      <c r="I18" s="9"/>
    </row>
    <row r="19" spans="1:8" ht="13.5" customHeight="1">
      <c r="A19" s="174">
        <v>44237</v>
      </c>
      <c r="B19" s="175"/>
      <c r="C19" s="176"/>
      <c r="D19" s="29">
        <v>12600</v>
      </c>
      <c r="E19" s="71">
        <v>44232</v>
      </c>
      <c r="F19" s="24">
        <v>110908588</v>
      </c>
      <c r="G19" s="30">
        <v>12600</v>
      </c>
      <c r="H19" s="35" t="s">
        <v>89</v>
      </c>
    </row>
    <row r="20" spans="1:9" s="4" customFormat="1" ht="13.5" customHeight="1">
      <c r="A20" s="174">
        <v>44253</v>
      </c>
      <c r="B20" s="175"/>
      <c r="C20" s="176"/>
      <c r="D20" s="29">
        <v>20508.68</v>
      </c>
      <c r="E20" s="71">
        <v>44252</v>
      </c>
      <c r="F20" s="24">
        <v>116217010</v>
      </c>
      <c r="G20" s="30">
        <v>20508.68</v>
      </c>
      <c r="H20" s="35" t="s">
        <v>88</v>
      </c>
      <c r="I20" s="9"/>
    </row>
    <row r="21" spans="1:8" ht="13.5" customHeight="1">
      <c r="A21" s="174">
        <v>44253</v>
      </c>
      <c r="B21" s="175"/>
      <c r="C21" s="176"/>
      <c r="D21" s="29">
        <v>5400</v>
      </c>
      <c r="E21" s="71">
        <v>44252</v>
      </c>
      <c r="F21" s="24">
        <v>116217041</v>
      </c>
      <c r="G21" s="30">
        <v>5400</v>
      </c>
      <c r="H21" s="35" t="s">
        <v>88</v>
      </c>
    </row>
    <row r="22" spans="1:8" ht="13.5" customHeight="1">
      <c r="A22" s="174"/>
      <c r="B22" s="175"/>
      <c r="C22" s="176"/>
      <c r="D22" s="29"/>
      <c r="E22" s="71"/>
      <c r="F22" s="24"/>
      <c r="G22" s="30"/>
      <c r="H22" s="35"/>
    </row>
    <row r="23" spans="1:8" ht="13.5" customHeight="1">
      <c r="A23" s="174"/>
      <c r="B23" s="175"/>
      <c r="C23" s="176"/>
      <c r="D23" s="29"/>
      <c r="E23" s="71"/>
      <c r="F23" s="24"/>
      <c r="G23" s="30"/>
      <c r="H23" s="35"/>
    </row>
    <row r="24" spans="1:8" ht="13.5" customHeight="1">
      <c r="A24" s="174"/>
      <c r="B24" s="175"/>
      <c r="C24" s="176"/>
      <c r="D24" s="29"/>
      <c r="E24" s="71"/>
      <c r="F24" s="24"/>
      <c r="G24" s="30"/>
      <c r="H24" s="35"/>
    </row>
    <row r="25" spans="1:8" ht="13.5" customHeight="1">
      <c r="A25" s="174"/>
      <c r="B25" s="175"/>
      <c r="C25" s="176"/>
      <c r="D25" s="29"/>
      <c r="E25" s="71"/>
      <c r="F25" s="24"/>
      <c r="G25" s="30"/>
      <c r="H25" s="55"/>
    </row>
    <row r="26" spans="1:7" ht="13.5" customHeight="1">
      <c r="A26" s="167" t="s">
        <v>12</v>
      </c>
      <c r="B26" s="168"/>
      <c r="C26" s="168"/>
      <c r="D26" s="168"/>
      <c r="E26" s="168"/>
      <c r="F26" s="169"/>
      <c r="G26" s="13">
        <v>0.64</v>
      </c>
    </row>
    <row r="27" spans="1:7" ht="13.5" customHeight="1">
      <c r="A27" s="167" t="s">
        <v>13</v>
      </c>
      <c r="B27" s="168"/>
      <c r="C27" s="168"/>
      <c r="D27" s="168"/>
      <c r="E27" s="168"/>
      <c r="F27" s="169"/>
      <c r="G27" s="25">
        <f>SUM(G17:G25)</f>
        <v>64770.36</v>
      </c>
    </row>
    <row r="28" spans="1:7" ht="13.5" customHeight="1">
      <c r="A28" s="167" t="s">
        <v>14</v>
      </c>
      <c r="B28" s="168"/>
      <c r="C28" s="168"/>
      <c r="D28" s="168"/>
      <c r="E28" s="168"/>
      <c r="F28" s="169"/>
      <c r="G28" s="25">
        <v>2.55</v>
      </c>
    </row>
    <row r="29" spans="1:7" ht="13.5" customHeight="1">
      <c r="A29" s="167" t="s">
        <v>15</v>
      </c>
      <c r="B29" s="168"/>
      <c r="C29" s="168"/>
      <c r="D29" s="168"/>
      <c r="E29" s="168"/>
      <c r="F29" s="169"/>
      <c r="G29" s="25">
        <v>0</v>
      </c>
    </row>
    <row r="30" spans="1:7" ht="13.5" customHeight="1">
      <c r="A30" s="167" t="s">
        <v>29</v>
      </c>
      <c r="B30" s="168"/>
      <c r="C30" s="168"/>
      <c r="D30" s="168"/>
      <c r="E30" s="168"/>
      <c r="F30" s="169"/>
      <c r="G30" s="25">
        <f>G26+G27+G28+G29</f>
        <v>64773.55</v>
      </c>
    </row>
    <row r="31" spans="1:7" ht="13.5" customHeight="1">
      <c r="A31" s="171"/>
      <c r="B31" s="172"/>
      <c r="C31" s="172"/>
      <c r="D31" s="172"/>
      <c r="E31" s="172"/>
      <c r="F31" s="172"/>
      <c r="G31" s="173"/>
    </row>
    <row r="32" spans="1:7" ht="13.5" customHeight="1">
      <c r="A32" s="167" t="s">
        <v>16</v>
      </c>
      <c r="B32" s="168"/>
      <c r="C32" s="168"/>
      <c r="D32" s="168"/>
      <c r="E32" s="168"/>
      <c r="F32" s="169"/>
      <c r="G32" s="28"/>
    </row>
    <row r="33" spans="1:7" ht="13.5" customHeight="1">
      <c r="A33" s="167" t="s">
        <v>17</v>
      </c>
      <c r="B33" s="168"/>
      <c r="C33" s="168"/>
      <c r="D33" s="168"/>
      <c r="E33" s="168"/>
      <c r="F33" s="169"/>
      <c r="G33" s="25">
        <f>G30+G32</f>
        <v>64773.55</v>
      </c>
    </row>
    <row r="34" spans="1:7" ht="93" customHeight="1">
      <c r="A34" s="170" t="s">
        <v>87</v>
      </c>
      <c r="B34" s="170"/>
      <c r="C34" s="170"/>
      <c r="D34" s="170"/>
      <c r="E34" s="170"/>
      <c r="F34" s="170"/>
      <c r="G34" s="170"/>
    </row>
    <row r="35" spans="1:8" s="5" customFormat="1" ht="14.25">
      <c r="A35" s="165" t="s">
        <v>18</v>
      </c>
      <c r="B35" s="165"/>
      <c r="C35" s="165"/>
      <c r="D35" s="165"/>
      <c r="E35" s="165"/>
      <c r="F35" s="165"/>
      <c r="G35" s="165"/>
      <c r="H35" s="36"/>
    </row>
    <row r="36" spans="1:8" s="5" customFormat="1" ht="14.25">
      <c r="A36" s="165" t="s">
        <v>62</v>
      </c>
      <c r="B36" s="165"/>
      <c r="C36" s="165"/>
      <c r="D36" s="165"/>
      <c r="E36" s="165"/>
      <c r="F36" s="165"/>
      <c r="G36" s="165"/>
      <c r="H36" s="36"/>
    </row>
    <row r="37" spans="1:8" s="6" customFormat="1" ht="68.25" customHeight="1">
      <c r="A37" s="166" t="s">
        <v>19</v>
      </c>
      <c r="B37" s="166"/>
      <c r="C37" s="70" t="s">
        <v>20</v>
      </c>
      <c r="D37" s="70" t="s">
        <v>50</v>
      </c>
      <c r="E37" s="70" t="s">
        <v>21</v>
      </c>
      <c r="F37" s="70" t="s">
        <v>57</v>
      </c>
      <c r="G37" s="70" t="s">
        <v>22</v>
      </c>
      <c r="H37" s="37"/>
    </row>
    <row r="38" spans="1:9" ht="15" customHeight="1">
      <c r="A38" s="156" t="s">
        <v>37</v>
      </c>
      <c r="B38" s="157"/>
      <c r="C38" s="16">
        <v>37059.6</v>
      </c>
      <c r="D38" s="16">
        <v>20971.39</v>
      </c>
      <c r="E38" s="19">
        <v>12600</v>
      </c>
      <c r="F38" s="19">
        <f>D38+E38</f>
        <v>33571.39</v>
      </c>
      <c r="G38" s="16">
        <f>H38+I38</f>
        <v>48081</v>
      </c>
      <c r="H38" s="84">
        <f>C38-E38</f>
        <v>24459.6</v>
      </c>
      <c r="I38" s="84">
        <v>23621.4</v>
      </c>
    </row>
    <row r="39" spans="1:8" ht="15" customHeight="1" hidden="1">
      <c r="A39" s="78" t="s">
        <v>52</v>
      </c>
      <c r="B39" s="27"/>
      <c r="C39" s="16"/>
      <c r="D39" s="16"/>
      <c r="E39" s="19"/>
      <c r="F39" s="19">
        <f aca="true" t="shared" si="0" ref="F39:F55">D39+E39</f>
        <v>0</v>
      </c>
      <c r="G39" s="16">
        <f aca="true" t="shared" si="1" ref="G39:G55">H39+I39</f>
        <v>0</v>
      </c>
      <c r="H39" s="84">
        <f aca="true" t="shared" si="2" ref="H39:H55">C39-E39</f>
        <v>0</v>
      </c>
    </row>
    <row r="40" spans="1:8" ht="15" customHeight="1" hidden="1">
      <c r="A40" s="78" t="s">
        <v>36</v>
      </c>
      <c r="B40" s="27"/>
      <c r="C40" s="16"/>
      <c r="D40" s="16"/>
      <c r="E40" s="19"/>
      <c r="F40" s="19">
        <f t="shared" si="0"/>
        <v>0</v>
      </c>
      <c r="G40" s="16">
        <f t="shared" si="1"/>
        <v>0</v>
      </c>
      <c r="H40" s="84">
        <f t="shared" si="2"/>
        <v>0</v>
      </c>
    </row>
    <row r="41" spans="1:9" ht="15" customHeight="1">
      <c r="A41" s="78" t="s">
        <v>38</v>
      </c>
      <c r="B41" s="27"/>
      <c r="C41" s="16">
        <v>223.98</v>
      </c>
      <c r="D41" s="16">
        <v>25.85</v>
      </c>
      <c r="E41" s="19"/>
      <c r="F41" s="19">
        <f t="shared" si="0"/>
        <v>25.85</v>
      </c>
      <c r="G41" s="16">
        <f t="shared" si="1"/>
        <v>810.52</v>
      </c>
      <c r="H41" s="84">
        <f t="shared" si="2"/>
        <v>223.98</v>
      </c>
      <c r="I41" s="9">
        <v>586.54</v>
      </c>
    </row>
    <row r="42" spans="1:8" ht="15" customHeight="1">
      <c r="A42" s="156" t="s">
        <v>39</v>
      </c>
      <c r="B42" s="157"/>
      <c r="C42" s="16"/>
      <c r="D42" s="16">
        <v>2796.21</v>
      </c>
      <c r="E42" s="19"/>
      <c r="F42" s="19">
        <f t="shared" si="0"/>
        <v>2796.21</v>
      </c>
      <c r="G42" s="16">
        <f t="shared" si="1"/>
        <v>0</v>
      </c>
      <c r="H42" s="84">
        <f t="shared" si="2"/>
        <v>0</v>
      </c>
    </row>
    <row r="43" spans="1:8" ht="15" customHeight="1" hidden="1">
      <c r="A43" s="78" t="s">
        <v>40</v>
      </c>
      <c r="B43" s="27"/>
      <c r="C43" s="16"/>
      <c r="D43" s="16"/>
      <c r="E43" s="19"/>
      <c r="F43" s="19">
        <f t="shared" si="0"/>
        <v>0</v>
      </c>
      <c r="G43" s="16">
        <f t="shared" si="1"/>
        <v>0</v>
      </c>
      <c r="H43" s="84">
        <f t="shared" si="2"/>
        <v>0</v>
      </c>
    </row>
    <row r="44" spans="1:8" ht="15" customHeight="1" hidden="1">
      <c r="A44" s="78" t="s">
        <v>41</v>
      </c>
      <c r="B44" s="27"/>
      <c r="C44" s="16"/>
      <c r="D44" s="16"/>
      <c r="E44" s="19"/>
      <c r="F44" s="19">
        <f t="shared" si="0"/>
        <v>0</v>
      </c>
      <c r="G44" s="16">
        <f t="shared" si="1"/>
        <v>0</v>
      </c>
      <c r="H44" s="84">
        <f t="shared" si="2"/>
        <v>0</v>
      </c>
    </row>
    <row r="45" spans="1:8" ht="15" customHeight="1" hidden="1">
      <c r="A45" s="78" t="s">
        <v>55</v>
      </c>
      <c r="B45" s="27"/>
      <c r="C45" s="16"/>
      <c r="D45" s="16"/>
      <c r="E45" s="19"/>
      <c r="F45" s="19">
        <f t="shared" si="0"/>
        <v>0</v>
      </c>
      <c r="G45" s="16">
        <f t="shared" si="1"/>
        <v>0</v>
      </c>
      <c r="H45" s="84">
        <f t="shared" si="2"/>
        <v>0</v>
      </c>
    </row>
    <row r="46" spans="1:9" ht="15" customHeight="1">
      <c r="A46" s="78" t="s">
        <v>42</v>
      </c>
      <c r="B46" s="27"/>
      <c r="C46" s="16">
        <v>1588.49</v>
      </c>
      <c r="D46" s="16">
        <v>1550.58</v>
      </c>
      <c r="E46" s="19"/>
      <c r="F46" s="19">
        <f t="shared" si="0"/>
        <v>1550.58</v>
      </c>
      <c r="G46" s="16">
        <f t="shared" si="1"/>
        <v>3171.31</v>
      </c>
      <c r="H46" s="84">
        <f t="shared" si="2"/>
        <v>1588.49</v>
      </c>
      <c r="I46" s="9">
        <v>1582.82</v>
      </c>
    </row>
    <row r="47" spans="1:8" ht="15" customHeight="1" hidden="1">
      <c r="A47" s="78" t="s">
        <v>51</v>
      </c>
      <c r="B47" s="27"/>
      <c r="C47" s="16"/>
      <c r="D47" s="16"/>
      <c r="E47" s="19"/>
      <c r="F47" s="19">
        <f t="shared" si="0"/>
        <v>0</v>
      </c>
      <c r="G47" s="16">
        <f t="shared" si="1"/>
        <v>0</v>
      </c>
      <c r="H47" s="84">
        <f t="shared" si="2"/>
        <v>0</v>
      </c>
    </row>
    <row r="48" spans="1:8" ht="15" customHeight="1" hidden="1">
      <c r="A48" s="78" t="s">
        <v>68</v>
      </c>
      <c r="B48" s="27"/>
      <c r="C48" s="16"/>
      <c r="D48" s="16"/>
      <c r="E48" s="19"/>
      <c r="F48" s="19">
        <f t="shared" si="0"/>
        <v>0</v>
      </c>
      <c r="G48" s="16">
        <f t="shared" si="1"/>
        <v>0</v>
      </c>
      <c r="H48" s="84">
        <f t="shared" si="2"/>
        <v>0</v>
      </c>
    </row>
    <row r="49" spans="1:8" ht="15" customHeight="1" hidden="1">
      <c r="A49" s="78" t="s">
        <v>43</v>
      </c>
      <c r="B49" s="27"/>
      <c r="C49" s="16"/>
      <c r="D49" s="16"/>
      <c r="E49" s="19"/>
      <c r="F49" s="19">
        <f t="shared" si="0"/>
        <v>0</v>
      </c>
      <c r="G49" s="16">
        <f t="shared" si="1"/>
        <v>0</v>
      </c>
      <c r="H49" s="84">
        <f t="shared" si="2"/>
        <v>0</v>
      </c>
    </row>
    <row r="50" spans="1:8" ht="16.5" customHeight="1" hidden="1">
      <c r="A50" s="78" t="s">
        <v>44</v>
      </c>
      <c r="B50" s="27"/>
      <c r="C50" s="16"/>
      <c r="D50" s="16"/>
      <c r="E50" s="19"/>
      <c r="F50" s="19">
        <f t="shared" si="0"/>
        <v>0</v>
      </c>
      <c r="G50" s="16">
        <f t="shared" si="1"/>
        <v>0</v>
      </c>
      <c r="H50" s="84">
        <f t="shared" si="2"/>
        <v>0</v>
      </c>
    </row>
    <row r="51" spans="1:8" ht="15" customHeight="1" hidden="1">
      <c r="A51" s="78" t="s">
        <v>45</v>
      </c>
      <c r="B51" s="27"/>
      <c r="C51" s="16"/>
      <c r="D51" s="16"/>
      <c r="E51" s="19"/>
      <c r="F51" s="19">
        <f t="shared" si="0"/>
        <v>0</v>
      </c>
      <c r="G51" s="16">
        <f t="shared" si="1"/>
        <v>0</v>
      </c>
      <c r="H51" s="84">
        <f t="shared" si="2"/>
        <v>0</v>
      </c>
    </row>
    <row r="52" spans="1:9" ht="15" customHeight="1">
      <c r="A52" s="78" t="s">
        <v>46</v>
      </c>
      <c r="B52" s="27"/>
      <c r="C52" s="16">
        <v>939.56</v>
      </c>
      <c r="D52" s="16">
        <v>917.14</v>
      </c>
      <c r="E52" s="19"/>
      <c r="F52" s="19">
        <f t="shared" si="0"/>
        <v>917.14</v>
      </c>
      <c r="G52" s="16">
        <f t="shared" si="1"/>
        <v>1867.48</v>
      </c>
      <c r="H52" s="84">
        <f t="shared" si="2"/>
        <v>939.56</v>
      </c>
      <c r="I52" s="9">
        <v>927.92</v>
      </c>
    </row>
    <row r="53" spans="1:8" ht="15" customHeight="1" hidden="1">
      <c r="A53" s="156" t="s">
        <v>47</v>
      </c>
      <c r="B53" s="157"/>
      <c r="C53" s="16"/>
      <c r="D53" s="16"/>
      <c r="E53" s="19"/>
      <c r="F53" s="19">
        <f t="shared" si="0"/>
        <v>0</v>
      </c>
      <c r="G53" s="16">
        <f t="shared" si="1"/>
        <v>0</v>
      </c>
      <c r="H53" s="84">
        <f t="shared" si="2"/>
        <v>0</v>
      </c>
    </row>
    <row r="54" spans="1:8" ht="15" customHeight="1" hidden="1">
      <c r="A54" s="156" t="s">
        <v>48</v>
      </c>
      <c r="B54" s="157"/>
      <c r="C54" s="16"/>
      <c r="D54" s="16"/>
      <c r="E54" s="19"/>
      <c r="F54" s="19">
        <f t="shared" si="0"/>
        <v>0</v>
      </c>
      <c r="G54" s="16">
        <f t="shared" si="1"/>
        <v>0</v>
      </c>
      <c r="H54" s="84">
        <f t="shared" si="2"/>
        <v>0</v>
      </c>
    </row>
    <row r="55" spans="1:8" ht="15" customHeight="1" hidden="1">
      <c r="A55" s="156" t="s">
        <v>49</v>
      </c>
      <c r="B55" s="157"/>
      <c r="C55" s="16"/>
      <c r="D55" s="16"/>
      <c r="E55" s="19"/>
      <c r="F55" s="19">
        <f t="shared" si="0"/>
        <v>0</v>
      </c>
      <c r="G55" s="16">
        <f t="shared" si="1"/>
        <v>0</v>
      </c>
      <c r="H55" s="84">
        <f t="shared" si="2"/>
        <v>0</v>
      </c>
    </row>
    <row r="56" spans="1:10" s="5" customFormat="1" ht="20.25" customHeight="1">
      <c r="A56" s="158" t="s">
        <v>0</v>
      </c>
      <c r="B56" s="158"/>
      <c r="C56" s="18">
        <f aca="true" t="shared" si="3" ref="C56:I56">SUM(C38:C55)</f>
        <v>39811.63</v>
      </c>
      <c r="D56" s="18">
        <f t="shared" si="3"/>
        <v>26261.17</v>
      </c>
      <c r="E56" s="18">
        <f t="shared" si="3"/>
        <v>12600</v>
      </c>
      <c r="F56" s="18">
        <f t="shared" si="3"/>
        <v>38861.17</v>
      </c>
      <c r="G56" s="18">
        <f t="shared" si="3"/>
        <v>53930.31</v>
      </c>
      <c r="H56" s="85">
        <f t="shared" si="3"/>
        <v>27211.63</v>
      </c>
      <c r="I56" s="85">
        <f t="shared" si="3"/>
        <v>26718.68</v>
      </c>
      <c r="J56" s="86">
        <f>H56+I56</f>
        <v>53930.31</v>
      </c>
    </row>
    <row r="57" spans="1:12" ht="14.25">
      <c r="A57" s="38"/>
      <c r="B57" s="39"/>
      <c r="C57" s="39"/>
      <c r="D57" s="39"/>
      <c r="E57" s="39"/>
      <c r="F57" s="39"/>
      <c r="G57" s="40"/>
      <c r="L57" s="17"/>
    </row>
    <row r="58" spans="1:7" ht="14.25">
      <c r="A58" s="159" t="s">
        <v>23</v>
      </c>
      <c r="B58" s="160"/>
      <c r="C58" s="160"/>
      <c r="D58" s="160"/>
      <c r="E58" s="160"/>
      <c r="F58" s="160"/>
      <c r="G58" s="161"/>
    </row>
    <row r="59" spans="1:7" ht="14.25">
      <c r="A59" s="26" t="s">
        <v>24</v>
      </c>
      <c r="B59" s="67"/>
      <c r="C59" s="68"/>
      <c r="D59" s="68"/>
      <c r="E59" s="68"/>
      <c r="F59" s="69"/>
      <c r="G59" s="14">
        <f>G33</f>
        <v>64773.55</v>
      </c>
    </row>
    <row r="60" spans="1:12" s="21" customFormat="1" ht="14.25">
      <c r="A60" s="67" t="s">
        <v>25</v>
      </c>
      <c r="B60" s="68"/>
      <c r="C60" s="68"/>
      <c r="D60" s="68"/>
      <c r="E60" s="68"/>
      <c r="F60" s="69"/>
      <c r="G60" s="14">
        <f>D56+E56</f>
        <v>38861.17</v>
      </c>
      <c r="I60" s="9"/>
      <c r="J60" s="9"/>
      <c r="K60" s="9"/>
      <c r="L60" s="9"/>
    </row>
    <row r="61" spans="1:12" s="21" customFormat="1" ht="14.25">
      <c r="A61" s="162" t="s">
        <v>26</v>
      </c>
      <c r="B61" s="163"/>
      <c r="C61" s="163"/>
      <c r="D61" s="163"/>
      <c r="E61" s="163"/>
      <c r="F61" s="164"/>
      <c r="G61" s="14">
        <f>G59-G60</f>
        <v>25912.380000000005</v>
      </c>
      <c r="I61" s="9"/>
      <c r="J61" s="9"/>
      <c r="K61" s="9"/>
      <c r="L61" s="9"/>
    </row>
    <row r="62" spans="1:12" s="21" customFormat="1" ht="14.25">
      <c r="A62" s="67" t="s">
        <v>27</v>
      </c>
      <c r="B62" s="68"/>
      <c r="C62" s="68"/>
      <c r="D62" s="68"/>
      <c r="E62" s="68"/>
      <c r="F62" s="69"/>
      <c r="G62" s="15">
        <v>0</v>
      </c>
      <c r="I62" s="9"/>
      <c r="J62" s="9"/>
      <c r="K62" s="9"/>
      <c r="L62" s="9"/>
    </row>
    <row r="63" spans="1:12" s="21" customFormat="1" ht="14.25">
      <c r="A63" s="162" t="s">
        <v>28</v>
      </c>
      <c r="B63" s="163"/>
      <c r="C63" s="163"/>
      <c r="D63" s="163"/>
      <c r="E63" s="163"/>
      <c r="F63" s="164"/>
      <c r="G63" s="46">
        <f>G61-G62</f>
        <v>25912.380000000005</v>
      </c>
      <c r="I63" s="9"/>
      <c r="J63" s="9"/>
      <c r="K63" s="9"/>
      <c r="L63" s="9"/>
    </row>
    <row r="64" spans="1:12" s="21" customFormat="1" ht="61.5" customHeight="1">
      <c r="A64" s="155" t="s">
        <v>35</v>
      </c>
      <c r="B64" s="155"/>
      <c r="C64" s="155"/>
      <c r="D64" s="155"/>
      <c r="E64" s="155"/>
      <c r="F64" s="155"/>
      <c r="G64" s="155"/>
      <c r="I64" s="9"/>
      <c r="J64" s="9"/>
      <c r="K64" s="9"/>
      <c r="L64" s="9"/>
    </row>
    <row r="65" spans="1:12" s="21" customFormat="1" ht="14.25">
      <c r="A65" s="2" t="s">
        <v>85</v>
      </c>
      <c r="B65" s="2"/>
      <c r="C65" s="2"/>
      <c r="D65" s="2"/>
      <c r="E65" s="2"/>
      <c r="F65" s="2"/>
      <c r="G65" s="9"/>
      <c r="I65" s="9"/>
      <c r="J65" s="9"/>
      <c r="K65" s="9"/>
      <c r="L65" s="9"/>
    </row>
    <row r="69" spans="1:12" s="21" customFormat="1" ht="14.25">
      <c r="A69" s="7" t="s">
        <v>84</v>
      </c>
      <c r="B69" s="7"/>
      <c r="C69" s="7"/>
      <c r="D69" s="7"/>
      <c r="E69" s="7"/>
      <c r="F69" s="2"/>
      <c r="G69" s="9"/>
      <c r="I69" s="9"/>
      <c r="J69" s="9"/>
      <c r="K69" s="9"/>
      <c r="L69" s="9"/>
    </row>
    <row r="70" spans="1:12" s="21" customFormat="1" ht="14.25">
      <c r="A70" s="7" t="s">
        <v>32</v>
      </c>
      <c r="B70" s="7"/>
      <c r="C70" s="7"/>
      <c r="D70" s="7"/>
      <c r="E70" s="7"/>
      <c r="F70" s="2"/>
      <c r="G70" s="9"/>
      <c r="I70" s="9"/>
      <c r="J70" s="9"/>
      <c r="K70" s="9"/>
      <c r="L70" s="9"/>
    </row>
  </sheetData>
  <sheetProtection/>
  <mergeCells count="45">
    <mergeCell ref="A13:D13"/>
    <mergeCell ref="A1:G1"/>
    <mergeCell ref="A2:G2"/>
    <mergeCell ref="A4:F4"/>
    <mergeCell ref="A5:F5"/>
    <mergeCell ref="A6:F6"/>
    <mergeCell ref="A7:G7"/>
    <mergeCell ref="A17:C17"/>
    <mergeCell ref="A18:C18"/>
    <mergeCell ref="A19:C19"/>
    <mergeCell ref="A15:G15"/>
    <mergeCell ref="A16:C16"/>
    <mergeCell ref="A8:J8"/>
    <mergeCell ref="A9:G9"/>
    <mergeCell ref="A10:F10"/>
    <mergeCell ref="A11:F11"/>
    <mergeCell ref="A12:D12"/>
    <mergeCell ref="A20:C20"/>
    <mergeCell ref="A21:C21"/>
    <mergeCell ref="A22:C22"/>
    <mergeCell ref="A23:C23"/>
    <mergeCell ref="A24:C24"/>
    <mergeCell ref="A25:C25"/>
    <mergeCell ref="A27:F27"/>
    <mergeCell ref="A28:F28"/>
    <mergeCell ref="A29:F29"/>
    <mergeCell ref="A30:F30"/>
    <mergeCell ref="A26:F26"/>
    <mergeCell ref="A31:G31"/>
    <mergeCell ref="A33:F33"/>
    <mergeCell ref="A35:G35"/>
    <mergeCell ref="A32:F32"/>
    <mergeCell ref="A34:G34"/>
    <mergeCell ref="A36:G36"/>
    <mergeCell ref="A37:B37"/>
    <mergeCell ref="A38:B38"/>
    <mergeCell ref="A42:B42"/>
    <mergeCell ref="A53:B53"/>
    <mergeCell ref="A58:G58"/>
    <mergeCell ref="A61:F61"/>
    <mergeCell ref="A64:G64"/>
    <mergeCell ref="A63:F63"/>
    <mergeCell ref="A54:B54"/>
    <mergeCell ref="A55:B55"/>
    <mergeCell ref="A56:B56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37">
      <selection activeCell="A17" sqref="A17:IV19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7.5742187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91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72">
        <v>43266</v>
      </c>
      <c r="F13" s="27" t="s">
        <v>59</v>
      </c>
      <c r="G13" s="25">
        <v>2401719.36</v>
      </c>
    </row>
    <row r="14" spans="1:7" ht="13.5" customHeight="1">
      <c r="A14" s="67" t="s">
        <v>78</v>
      </c>
      <c r="B14" s="68"/>
      <c r="C14" s="68"/>
      <c r="D14" s="69"/>
      <c r="E14" s="72">
        <v>44180</v>
      </c>
      <c r="F14" s="27"/>
      <c r="G14" s="25"/>
    </row>
    <row r="15" spans="1:7" ht="15" customHeight="1">
      <c r="A15" s="180" t="s">
        <v>6</v>
      </c>
      <c r="B15" s="181"/>
      <c r="C15" s="181"/>
      <c r="D15" s="181"/>
      <c r="E15" s="181"/>
      <c r="F15" s="181"/>
      <c r="G15" s="182"/>
    </row>
    <row r="16" spans="1:8" s="4" customFormat="1" ht="34.5" customHeight="1">
      <c r="A16" s="177" t="s">
        <v>7</v>
      </c>
      <c r="B16" s="178"/>
      <c r="C16" s="179"/>
      <c r="D16" s="32" t="s">
        <v>8</v>
      </c>
      <c r="E16" s="73" t="s">
        <v>9</v>
      </c>
      <c r="F16" s="73" t="s">
        <v>10</v>
      </c>
      <c r="G16" s="32" t="s">
        <v>11</v>
      </c>
      <c r="H16" s="34"/>
    </row>
    <row r="17" spans="1:8" s="4" customFormat="1" ht="13.5" customHeight="1">
      <c r="A17" s="174">
        <v>44265</v>
      </c>
      <c r="B17" s="175"/>
      <c r="C17" s="176"/>
      <c r="D17" s="14">
        <v>12600</v>
      </c>
      <c r="E17" s="72">
        <v>44260</v>
      </c>
      <c r="F17" s="20">
        <v>118668676</v>
      </c>
      <c r="G17" s="25">
        <v>12600</v>
      </c>
      <c r="H17" s="34" t="s">
        <v>64</v>
      </c>
    </row>
    <row r="18" spans="1:9" s="4" customFormat="1" ht="13.5" customHeight="1">
      <c r="A18" s="174">
        <v>44286</v>
      </c>
      <c r="B18" s="175"/>
      <c r="C18" s="176"/>
      <c r="D18" s="29">
        <v>21811.68</v>
      </c>
      <c r="E18" s="71">
        <v>44281</v>
      </c>
      <c r="F18" s="24">
        <v>124090813</v>
      </c>
      <c r="G18" s="30">
        <v>21811.68</v>
      </c>
      <c r="H18" s="35" t="s">
        <v>92</v>
      </c>
      <c r="I18" s="9"/>
    </row>
    <row r="19" spans="1:8" ht="13.5" customHeight="1">
      <c r="A19" s="174">
        <v>44286</v>
      </c>
      <c r="B19" s="175"/>
      <c r="C19" s="176"/>
      <c r="D19" s="29">
        <v>5400</v>
      </c>
      <c r="E19" s="71">
        <v>44281</v>
      </c>
      <c r="F19" s="24">
        <v>124090837</v>
      </c>
      <c r="G19" s="29">
        <v>5400</v>
      </c>
      <c r="H19" s="35" t="s">
        <v>89</v>
      </c>
    </row>
    <row r="20" spans="1:9" s="4" customFormat="1" ht="13.5" customHeight="1">
      <c r="A20" s="174"/>
      <c r="B20" s="175"/>
      <c r="C20" s="176"/>
      <c r="D20" s="29"/>
      <c r="E20" s="71"/>
      <c r="F20" s="24"/>
      <c r="G20" s="29"/>
      <c r="H20" s="35" t="s">
        <v>88</v>
      </c>
      <c r="I20" s="9"/>
    </row>
    <row r="21" spans="1:8" ht="13.5" customHeight="1">
      <c r="A21" s="174"/>
      <c r="B21" s="175"/>
      <c r="C21" s="176"/>
      <c r="D21" s="29"/>
      <c r="E21" s="71"/>
      <c r="F21" s="24"/>
      <c r="G21" s="29"/>
      <c r="H21" s="35" t="s">
        <v>88</v>
      </c>
    </row>
    <row r="22" spans="1:8" ht="13.5" customHeight="1">
      <c r="A22" s="174"/>
      <c r="B22" s="175"/>
      <c r="C22" s="176"/>
      <c r="D22" s="29"/>
      <c r="E22" s="71"/>
      <c r="F22" s="24"/>
      <c r="G22" s="29"/>
      <c r="H22" s="35"/>
    </row>
    <row r="23" spans="1:8" ht="13.5" customHeight="1">
      <c r="A23" s="174"/>
      <c r="B23" s="175"/>
      <c r="C23" s="176"/>
      <c r="D23" s="29"/>
      <c r="E23" s="71"/>
      <c r="F23" s="24"/>
      <c r="G23" s="29"/>
      <c r="H23" s="35"/>
    </row>
    <row r="24" spans="1:8" ht="13.5" customHeight="1">
      <c r="A24" s="174"/>
      <c r="B24" s="175"/>
      <c r="C24" s="176"/>
      <c r="D24" s="29"/>
      <c r="E24" s="71"/>
      <c r="F24" s="24"/>
      <c r="G24" s="29"/>
      <c r="H24" s="35"/>
    </row>
    <row r="25" spans="1:8" ht="13.5" customHeight="1">
      <c r="A25" s="174"/>
      <c r="B25" s="175"/>
      <c r="C25" s="176"/>
      <c r="D25" s="29"/>
      <c r="E25" s="71"/>
      <c r="F25" s="24"/>
      <c r="G25" s="30"/>
      <c r="H25" s="55"/>
    </row>
    <row r="26" spans="1:7" ht="13.5" customHeight="1">
      <c r="A26" s="167" t="s">
        <v>12</v>
      </c>
      <c r="B26" s="168"/>
      <c r="C26" s="168"/>
      <c r="D26" s="168"/>
      <c r="E26" s="168"/>
      <c r="F26" s="169"/>
      <c r="G26" s="13">
        <v>25912.38</v>
      </c>
    </row>
    <row r="27" spans="1:7" ht="13.5" customHeight="1">
      <c r="A27" s="167" t="s">
        <v>13</v>
      </c>
      <c r="B27" s="168"/>
      <c r="C27" s="168"/>
      <c r="D27" s="168"/>
      <c r="E27" s="168"/>
      <c r="F27" s="169"/>
      <c r="G27" s="25">
        <f>SUM(G17:G25)</f>
        <v>39811.68</v>
      </c>
    </row>
    <row r="28" spans="1:7" ht="13.5" customHeight="1">
      <c r="A28" s="167" t="s">
        <v>14</v>
      </c>
      <c r="B28" s="168"/>
      <c r="C28" s="168"/>
      <c r="D28" s="168"/>
      <c r="E28" s="168"/>
      <c r="F28" s="169"/>
      <c r="G28" s="25">
        <v>15.8</v>
      </c>
    </row>
    <row r="29" spans="1:7" ht="13.5" customHeight="1">
      <c r="A29" s="167" t="s">
        <v>15</v>
      </c>
      <c r="B29" s="168"/>
      <c r="C29" s="168"/>
      <c r="D29" s="168"/>
      <c r="E29" s="168"/>
      <c r="F29" s="169"/>
      <c r="G29" s="25">
        <v>0</v>
      </c>
    </row>
    <row r="30" spans="1:7" ht="13.5" customHeight="1">
      <c r="A30" s="167" t="s">
        <v>29</v>
      </c>
      <c r="B30" s="168"/>
      <c r="C30" s="168"/>
      <c r="D30" s="168"/>
      <c r="E30" s="168"/>
      <c r="F30" s="169"/>
      <c r="G30" s="25">
        <f>G26+G27+G28+G29</f>
        <v>65739.86</v>
      </c>
    </row>
    <row r="31" spans="1:7" ht="13.5" customHeight="1">
      <c r="A31" s="171"/>
      <c r="B31" s="172"/>
      <c r="C31" s="172"/>
      <c r="D31" s="172"/>
      <c r="E31" s="172"/>
      <c r="F31" s="172"/>
      <c r="G31" s="173"/>
    </row>
    <row r="32" spans="1:7" ht="13.5" customHeight="1">
      <c r="A32" s="167" t="s">
        <v>16</v>
      </c>
      <c r="B32" s="168"/>
      <c r="C32" s="168"/>
      <c r="D32" s="168"/>
      <c r="E32" s="168"/>
      <c r="F32" s="169"/>
      <c r="G32" s="28"/>
    </row>
    <row r="33" spans="1:7" ht="13.5" customHeight="1">
      <c r="A33" s="167" t="s">
        <v>17</v>
      </c>
      <c r="B33" s="168"/>
      <c r="C33" s="168"/>
      <c r="D33" s="168"/>
      <c r="E33" s="168"/>
      <c r="F33" s="169"/>
      <c r="G33" s="25">
        <f>G30+G32</f>
        <v>65739.86</v>
      </c>
    </row>
    <row r="34" spans="1:7" ht="14.25">
      <c r="A34" s="8"/>
      <c r="B34" s="8"/>
      <c r="C34" s="8"/>
      <c r="D34" s="8"/>
      <c r="E34" s="8"/>
      <c r="F34" s="8"/>
      <c r="G34" s="21"/>
    </row>
    <row r="35" spans="1:7" ht="88.5" customHeight="1">
      <c r="A35" s="170" t="s">
        <v>93</v>
      </c>
      <c r="B35" s="170"/>
      <c r="C35" s="170"/>
      <c r="D35" s="170"/>
      <c r="E35" s="170"/>
      <c r="F35" s="170"/>
      <c r="G35" s="170"/>
    </row>
    <row r="36" spans="1:8" s="5" customFormat="1" ht="14.25">
      <c r="A36" s="165" t="s">
        <v>18</v>
      </c>
      <c r="B36" s="165"/>
      <c r="C36" s="165"/>
      <c r="D36" s="165"/>
      <c r="E36" s="165"/>
      <c r="F36" s="165"/>
      <c r="G36" s="165"/>
      <c r="H36" s="36"/>
    </row>
    <row r="37" spans="1:8" s="5" customFormat="1" ht="14.25">
      <c r="A37" s="165" t="s">
        <v>62</v>
      </c>
      <c r="B37" s="165"/>
      <c r="C37" s="165"/>
      <c r="D37" s="165"/>
      <c r="E37" s="165"/>
      <c r="F37" s="165"/>
      <c r="G37" s="165"/>
      <c r="H37" s="36"/>
    </row>
    <row r="38" spans="1:8" s="6" customFormat="1" ht="68.25" customHeight="1">
      <c r="A38" s="166" t="s">
        <v>19</v>
      </c>
      <c r="B38" s="166"/>
      <c r="C38" s="70" t="s">
        <v>20</v>
      </c>
      <c r="D38" s="70" t="s">
        <v>50</v>
      </c>
      <c r="E38" s="70" t="s">
        <v>21</v>
      </c>
      <c r="F38" s="70" t="s">
        <v>57</v>
      </c>
      <c r="G38" s="70" t="s">
        <v>22</v>
      </c>
      <c r="H38" s="37"/>
    </row>
    <row r="39" spans="1:9" ht="15" customHeight="1">
      <c r="A39" s="156" t="s">
        <v>37</v>
      </c>
      <c r="B39" s="157"/>
      <c r="C39" s="16">
        <f>35249.56-810</f>
        <v>34439.56</v>
      </c>
      <c r="D39" s="16">
        <v>48081</v>
      </c>
      <c r="E39" s="19">
        <v>12600</v>
      </c>
      <c r="F39" s="19">
        <f>D39+E39</f>
        <v>60681</v>
      </c>
      <c r="G39" s="16">
        <f>H39+I39</f>
        <v>21839.559999999998</v>
      </c>
      <c r="H39" s="88">
        <f>C39-E39</f>
        <v>21839.559999999998</v>
      </c>
      <c r="I39" s="88"/>
    </row>
    <row r="40" spans="1:8" ht="15" customHeight="1" hidden="1">
      <c r="A40" s="78" t="s">
        <v>52</v>
      </c>
      <c r="B40" s="27"/>
      <c r="C40" s="16"/>
      <c r="D40" s="16"/>
      <c r="E40" s="19"/>
      <c r="F40" s="19">
        <f aca="true" t="shared" si="0" ref="F40:F56">D40+E40</f>
        <v>0</v>
      </c>
      <c r="G40" s="16">
        <f aca="true" t="shared" si="1" ref="G40:G56">H40+I40</f>
        <v>0</v>
      </c>
      <c r="H40" s="84">
        <f aca="true" t="shared" si="2" ref="H40:H56">C40-E40</f>
        <v>0</v>
      </c>
    </row>
    <row r="41" spans="1:8" ht="15" customHeight="1" hidden="1">
      <c r="A41" s="78" t="s">
        <v>36</v>
      </c>
      <c r="B41" s="27"/>
      <c r="C41" s="16"/>
      <c r="D41" s="16"/>
      <c r="E41" s="19"/>
      <c r="F41" s="19">
        <f t="shared" si="0"/>
        <v>0</v>
      </c>
      <c r="G41" s="16">
        <f t="shared" si="1"/>
        <v>0</v>
      </c>
      <c r="H41" s="84">
        <f t="shared" si="2"/>
        <v>0</v>
      </c>
    </row>
    <row r="42" spans="1:9" ht="15" customHeight="1">
      <c r="A42" s="78" t="s">
        <v>38</v>
      </c>
      <c r="B42" s="27"/>
      <c r="C42" s="16"/>
      <c r="D42" s="16">
        <v>810.52</v>
      </c>
      <c r="E42" s="19"/>
      <c r="F42" s="19">
        <f t="shared" si="0"/>
        <v>810.52</v>
      </c>
      <c r="G42" s="16">
        <f t="shared" si="1"/>
        <v>0</v>
      </c>
      <c r="H42" s="88">
        <f t="shared" si="2"/>
        <v>0</v>
      </c>
      <c r="I42" s="87"/>
    </row>
    <row r="43" spans="1:8" ht="15" customHeight="1" hidden="1">
      <c r="A43" s="156" t="s">
        <v>39</v>
      </c>
      <c r="B43" s="157"/>
      <c r="C43" s="16"/>
      <c r="D43" s="16"/>
      <c r="E43" s="19"/>
      <c r="F43" s="19">
        <f t="shared" si="0"/>
        <v>0</v>
      </c>
      <c r="G43" s="16">
        <f t="shared" si="1"/>
        <v>0</v>
      </c>
      <c r="H43" s="84">
        <f t="shared" si="2"/>
        <v>0</v>
      </c>
    </row>
    <row r="44" spans="1:8" ht="15" customHeight="1" hidden="1">
      <c r="A44" s="78" t="s">
        <v>40</v>
      </c>
      <c r="B44" s="27"/>
      <c r="C44" s="16"/>
      <c r="D44" s="16"/>
      <c r="E44" s="19"/>
      <c r="F44" s="19">
        <f t="shared" si="0"/>
        <v>0</v>
      </c>
      <c r="G44" s="16">
        <f t="shared" si="1"/>
        <v>0</v>
      </c>
      <c r="H44" s="84">
        <f t="shared" si="2"/>
        <v>0</v>
      </c>
    </row>
    <row r="45" spans="1:8" ht="15" customHeight="1" hidden="1">
      <c r="A45" s="78" t="s">
        <v>41</v>
      </c>
      <c r="B45" s="27"/>
      <c r="C45" s="16"/>
      <c r="D45" s="16"/>
      <c r="E45" s="19"/>
      <c r="F45" s="19">
        <f t="shared" si="0"/>
        <v>0</v>
      </c>
      <c r="G45" s="16">
        <f t="shared" si="1"/>
        <v>0</v>
      </c>
      <c r="H45" s="84">
        <f t="shared" si="2"/>
        <v>0</v>
      </c>
    </row>
    <row r="46" spans="1:8" ht="15" customHeight="1" hidden="1">
      <c r="A46" s="78" t="s">
        <v>55</v>
      </c>
      <c r="B46" s="27"/>
      <c r="C46" s="16"/>
      <c r="D46" s="16"/>
      <c r="E46" s="19"/>
      <c r="F46" s="19">
        <f t="shared" si="0"/>
        <v>0</v>
      </c>
      <c r="G46" s="16">
        <f t="shared" si="1"/>
        <v>0</v>
      </c>
      <c r="H46" s="84">
        <f t="shared" si="2"/>
        <v>0</v>
      </c>
    </row>
    <row r="47" spans="1:9" ht="15" customHeight="1">
      <c r="A47" s="78" t="s">
        <v>42</v>
      </c>
      <c r="B47" s="27"/>
      <c r="C47" s="16">
        <v>1501.82</v>
      </c>
      <c r="D47" s="16">
        <v>3171.31</v>
      </c>
      <c r="E47" s="19"/>
      <c r="F47" s="19">
        <f t="shared" si="0"/>
        <v>3171.31</v>
      </c>
      <c r="G47" s="16">
        <f t="shared" si="1"/>
        <v>1501.82</v>
      </c>
      <c r="H47" s="88">
        <f t="shared" si="2"/>
        <v>1501.82</v>
      </c>
      <c r="I47" s="87"/>
    </row>
    <row r="48" spans="1:8" ht="15" customHeight="1" hidden="1">
      <c r="A48" s="78" t="s">
        <v>51</v>
      </c>
      <c r="B48" s="27"/>
      <c r="C48" s="16"/>
      <c r="D48" s="16"/>
      <c r="E48" s="19"/>
      <c r="F48" s="19">
        <f t="shared" si="0"/>
        <v>0</v>
      </c>
      <c r="G48" s="16">
        <f t="shared" si="1"/>
        <v>0</v>
      </c>
      <c r="H48" s="84">
        <f t="shared" si="2"/>
        <v>0</v>
      </c>
    </row>
    <row r="49" spans="1:8" ht="15" customHeight="1" hidden="1">
      <c r="A49" s="78" t="s">
        <v>68</v>
      </c>
      <c r="B49" s="27"/>
      <c r="C49" s="16"/>
      <c r="D49" s="16"/>
      <c r="E49" s="19"/>
      <c r="F49" s="19">
        <f t="shared" si="0"/>
        <v>0</v>
      </c>
      <c r="G49" s="16">
        <f t="shared" si="1"/>
        <v>0</v>
      </c>
      <c r="H49" s="84">
        <f t="shared" si="2"/>
        <v>0</v>
      </c>
    </row>
    <row r="50" spans="1:8" ht="15" customHeight="1" hidden="1">
      <c r="A50" s="78" t="s">
        <v>43</v>
      </c>
      <c r="B50" s="27"/>
      <c r="C50" s="16"/>
      <c r="D50" s="16"/>
      <c r="E50" s="19"/>
      <c r="F50" s="19">
        <f t="shared" si="0"/>
        <v>0</v>
      </c>
      <c r="G50" s="16">
        <f t="shared" si="1"/>
        <v>0</v>
      </c>
      <c r="H50" s="84">
        <f t="shared" si="2"/>
        <v>0</v>
      </c>
    </row>
    <row r="51" spans="1:8" ht="16.5" customHeight="1" hidden="1">
      <c r="A51" s="78" t="s">
        <v>44</v>
      </c>
      <c r="B51" s="27"/>
      <c r="C51" s="16"/>
      <c r="D51" s="16"/>
      <c r="E51" s="19"/>
      <c r="F51" s="19">
        <f t="shared" si="0"/>
        <v>0</v>
      </c>
      <c r="G51" s="16">
        <f t="shared" si="1"/>
        <v>0</v>
      </c>
      <c r="H51" s="84">
        <f t="shared" si="2"/>
        <v>0</v>
      </c>
    </row>
    <row r="52" spans="1:8" ht="15" customHeight="1" hidden="1">
      <c r="A52" s="78" t="s">
        <v>45</v>
      </c>
      <c r="B52" s="27"/>
      <c r="C52" s="16"/>
      <c r="D52" s="16"/>
      <c r="E52" s="19"/>
      <c r="F52" s="19">
        <f t="shared" si="0"/>
        <v>0</v>
      </c>
      <c r="G52" s="16">
        <f t="shared" si="1"/>
        <v>0</v>
      </c>
      <c r="H52" s="84">
        <f t="shared" si="2"/>
        <v>0</v>
      </c>
    </row>
    <row r="53" spans="1:9" ht="15" customHeight="1">
      <c r="A53" s="78" t="s">
        <v>46</v>
      </c>
      <c r="B53" s="27"/>
      <c r="C53" s="16">
        <v>888.3</v>
      </c>
      <c r="D53" s="16">
        <v>927.92</v>
      </c>
      <c r="E53" s="19"/>
      <c r="F53" s="19">
        <f t="shared" si="0"/>
        <v>927.92</v>
      </c>
      <c r="G53" s="16">
        <f>H53+I53</f>
        <v>1827.86</v>
      </c>
      <c r="H53" s="84">
        <f t="shared" si="2"/>
        <v>888.3</v>
      </c>
      <c r="I53" s="87">
        <v>939.56</v>
      </c>
    </row>
    <row r="54" spans="1:8" ht="15" customHeight="1" hidden="1">
      <c r="A54" s="156" t="s">
        <v>47</v>
      </c>
      <c r="B54" s="157"/>
      <c r="C54" s="16"/>
      <c r="D54" s="16"/>
      <c r="E54" s="19"/>
      <c r="F54" s="19">
        <f t="shared" si="0"/>
        <v>0</v>
      </c>
      <c r="G54" s="16">
        <f t="shared" si="1"/>
        <v>0</v>
      </c>
      <c r="H54" s="84">
        <f t="shared" si="2"/>
        <v>0</v>
      </c>
    </row>
    <row r="55" spans="1:8" ht="15" customHeight="1" hidden="1">
      <c r="A55" s="156" t="s">
        <v>48</v>
      </c>
      <c r="B55" s="157"/>
      <c r="C55" s="16"/>
      <c r="D55" s="16"/>
      <c r="E55" s="19"/>
      <c r="F55" s="19">
        <f t="shared" si="0"/>
        <v>0</v>
      </c>
      <c r="G55" s="16">
        <f t="shared" si="1"/>
        <v>0</v>
      </c>
      <c r="H55" s="84">
        <f t="shared" si="2"/>
        <v>0</v>
      </c>
    </row>
    <row r="56" spans="1:8" ht="15" customHeight="1" hidden="1">
      <c r="A56" s="156" t="s">
        <v>49</v>
      </c>
      <c r="B56" s="157"/>
      <c r="C56" s="16"/>
      <c r="D56" s="16"/>
      <c r="E56" s="19"/>
      <c r="F56" s="19">
        <f t="shared" si="0"/>
        <v>0</v>
      </c>
      <c r="G56" s="16">
        <f t="shared" si="1"/>
        <v>0</v>
      </c>
      <c r="H56" s="84">
        <f t="shared" si="2"/>
        <v>0</v>
      </c>
    </row>
    <row r="57" spans="1:10" s="5" customFormat="1" ht="20.25" customHeight="1">
      <c r="A57" s="158" t="s">
        <v>0</v>
      </c>
      <c r="B57" s="158"/>
      <c r="C57" s="18">
        <f aca="true" t="shared" si="3" ref="C57:I57">SUM(C39:C56)</f>
        <v>36829.68</v>
      </c>
      <c r="D57" s="18">
        <f t="shared" si="3"/>
        <v>52990.74999999999</v>
      </c>
      <c r="E57" s="18">
        <f t="shared" si="3"/>
        <v>12600</v>
      </c>
      <c r="F57" s="18">
        <f t="shared" si="3"/>
        <v>65590.75</v>
      </c>
      <c r="G57" s="18">
        <f t="shared" si="3"/>
        <v>25169.239999999998</v>
      </c>
      <c r="H57" s="85">
        <f t="shared" si="3"/>
        <v>24229.679999999997</v>
      </c>
      <c r="I57" s="85">
        <f t="shared" si="3"/>
        <v>939.56</v>
      </c>
      <c r="J57" s="86">
        <f>H57+I57</f>
        <v>25169.239999999998</v>
      </c>
    </row>
    <row r="58" spans="1:12" ht="14.25">
      <c r="A58" s="38"/>
      <c r="B58" s="39"/>
      <c r="C58" s="39"/>
      <c r="D58" s="39"/>
      <c r="E58" s="39"/>
      <c r="F58" s="39"/>
      <c r="G58" s="40"/>
      <c r="L58" s="17"/>
    </row>
    <row r="59" spans="1:7" ht="14.25">
      <c r="A59" s="159" t="s">
        <v>23</v>
      </c>
      <c r="B59" s="160"/>
      <c r="C59" s="160"/>
      <c r="D59" s="160"/>
      <c r="E59" s="160"/>
      <c r="F59" s="160"/>
      <c r="G59" s="161"/>
    </row>
    <row r="60" spans="1:7" ht="14.25">
      <c r="A60" s="26" t="s">
        <v>24</v>
      </c>
      <c r="B60" s="67"/>
      <c r="C60" s="68"/>
      <c r="D60" s="68"/>
      <c r="E60" s="68"/>
      <c r="F60" s="69"/>
      <c r="G60" s="14">
        <f>G33</f>
        <v>65739.86</v>
      </c>
    </row>
    <row r="61" spans="1:12" s="21" customFormat="1" ht="14.25">
      <c r="A61" s="67" t="s">
        <v>25</v>
      </c>
      <c r="B61" s="68"/>
      <c r="C61" s="68"/>
      <c r="D61" s="68"/>
      <c r="E61" s="68"/>
      <c r="F61" s="69"/>
      <c r="G61" s="14">
        <f>D57+E57</f>
        <v>65590.75</v>
      </c>
      <c r="I61" s="9"/>
      <c r="J61" s="9"/>
      <c r="K61" s="9"/>
      <c r="L61" s="9"/>
    </row>
    <row r="62" spans="1:12" s="21" customFormat="1" ht="14.25">
      <c r="A62" s="162" t="s">
        <v>26</v>
      </c>
      <c r="B62" s="163"/>
      <c r="C62" s="163"/>
      <c r="D62" s="163"/>
      <c r="E62" s="163"/>
      <c r="F62" s="164"/>
      <c r="G62" s="14">
        <f>G60-G61</f>
        <v>149.11000000000058</v>
      </c>
      <c r="I62" s="9"/>
      <c r="J62" s="9"/>
      <c r="K62" s="9"/>
      <c r="L62" s="9"/>
    </row>
    <row r="63" spans="1:12" s="21" customFormat="1" ht="14.25">
      <c r="A63" s="67" t="s">
        <v>27</v>
      </c>
      <c r="B63" s="68"/>
      <c r="C63" s="68"/>
      <c r="D63" s="68"/>
      <c r="E63" s="68"/>
      <c r="F63" s="69"/>
      <c r="G63" s="15">
        <v>0</v>
      </c>
      <c r="I63" s="9"/>
      <c r="J63" s="9"/>
      <c r="K63" s="9"/>
      <c r="L63" s="9"/>
    </row>
    <row r="64" spans="1:12" s="21" customFormat="1" ht="14.25">
      <c r="A64" s="162" t="s">
        <v>28</v>
      </c>
      <c r="B64" s="163"/>
      <c r="C64" s="163"/>
      <c r="D64" s="163"/>
      <c r="E64" s="163"/>
      <c r="F64" s="164"/>
      <c r="G64" s="46">
        <f>G62-G63</f>
        <v>149.11000000000058</v>
      </c>
      <c r="I64" s="9"/>
      <c r="J64" s="9"/>
      <c r="K64" s="9"/>
      <c r="L64" s="9"/>
    </row>
    <row r="65" spans="1:12" s="21" customFormat="1" ht="42" customHeight="1">
      <c r="A65" s="155" t="s">
        <v>35</v>
      </c>
      <c r="B65" s="155"/>
      <c r="C65" s="155"/>
      <c r="D65" s="155"/>
      <c r="E65" s="155"/>
      <c r="F65" s="155"/>
      <c r="G65" s="155"/>
      <c r="I65" s="9"/>
      <c r="J65" s="9"/>
      <c r="K65" s="9"/>
      <c r="L65" s="9"/>
    </row>
    <row r="66" spans="1:12" s="21" customFormat="1" ht="14.25">
      <c r="A66" s="2" t="s">
        <v>85</v>
      </c>
      <c r="B66" s="2"/>
      <c r="C66" s="2"/>
      <c r="D66" s="2"/>
      <c r="E66" s="2"/>
      <c r="F66" s="2"/>
      <c r="G66" s="9"/>
      <c r="I66" s="9"/>
      <c r="J66" s="9"/>
      <c r="K66" s="9"/>
      <c r="L66" s="9"/>
    </row>
    <row r="70" spans="1:12" s="21" customFormat="1" ht="14.25">
      <c r="A70" s="7" t="s">
        <v>84</v>
      </c>
      <c r="B70" s="7"/>
      <c r="C70" s="7"/>
      <c r="D70" s="7"/>
      <c r="E70" s="7"/>
      <c r="F70" s="2"/>
      <c r="G70" s="9"/>
      <c r="I70" s="9"/>
      <c r="J70" s="9"/>
      <c r="K70" s="9"/>
      <c r="L70" s="9"/>
    </row>
    <row r="71" spans="1:12" s="21" customFormat="1" ht="14.25">
      <c r="A71" s="7" t="s">
        <v>32</v>
      </c>
      <c r="B71" s="7"/>
      <c r="C71" s="7"/>
      <c r="D71" s="7"/>
      <c r="E71" s="7"/>
      <c r="F71" s="2"/>
      <c r="G71" s="9"/>
      <c r="I71" s="9"/>
      <c r="J71" s="9"/>
      <c r="K71" s="9"/>
      <c r="L71" s="9"/>
    </row>
  </sheetData>
  <sheetProtection/>
  <mergeCells count="45">
    <mergeCell ref="A13:D13"/>
    <mergeCell ref="A1:G1"/>
    <mergeCell ref="A2:G2"/>
    <mergeCell ref="A4:F4"/>
    <mergeCell ref="A5:F5"/>
    <mergeCell ref="A6:F6"/>
    <mergeCell ref="A7:G7"/>
    <mergeCell ref="A17:C17"/>
    <mergeCell ref="A18:C18"/>
    <mergeCell ref="A19:C19"/>
    <mergeCell ref="A15:G15"/>
    <mergeCell ref="A16:C16"/>
    <mergeCell ref="A8:J8"/>
    <mergeCell ref="A9:G9"/>
    <mergeCell ref="A10:F10"/>
    <mergeCell ref="A11:F11"/>
    <mergeCell ref="A12:D12"/>
    <mergeCell ref="A20:C20"/>
    <mergeCell ref="A21:C21"/>
    <mergeCell ref="A22:C22"/>
    <mergeCell ref="A23:C23"/>
    <mergeCell ref="A24:C24"/>
    <mergeCell ref="A25:C25"/>
    <mergeCell ref="A27:F27"/>
    <mergeCell ref="A28:F28"/>
    <mergeCell ref="A29:F29"/>
    <mergeCell ref="A30:F30"/>
    <mergeCell ref="A26:F26"/>
    <mergeCell ref="A31:G31"/>
    <mergeCell ref="A56:B56"/>
    <mergeCell ref="A33:F33"/>
    <mergeCell ref="A36:G36"/>
    <mergeCell ref="A32:F32"/>
    <mergeCell ref="A35:G35"/>
    <mergeCell ref="A37:G37"/>
    <mergeCell ref="A62:F62"/>
    <mergeCell ref="A65:G65"/>
    <mergeCell ref="A38:B38"/>
    <mergeCell ref="A39:B39"/>
    <mergeCell ref="A43:B43"/>
    <mergeCell ref="A54:B54"/>
    <mergeCell ref="A57:B57"/>
    <mergeCell ref="A59:G59"/>
    <mergeCell ref="A64:F64"/>
    <mergeCell ref="A55:B55"/>
  </mergeCells>
  <printOptions horizontalCentered="1"/>
  <pageMargins left="0" right="0" top="1.7716535433070868" bottom="1.1811023622047245" header="0" footer="0"/>
  <pageSetup fitToHeight="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38">
      <selection activeCell="A28" sqref="A28:F28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95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83">
        <v>43266</v>
      </c>
      <c r="F13" s="27" t="s">
        <v>59</v>
      </c>
      <c r="G13" s="25">
        <v>2401719.36</v>
      </c>
    </row>
    <row r="14" spans="1:7" ht="13.5" customHeight="1">
      <c r="A14" s="79" t="s">
        <v>78</v>
      </c>
      <c r="B14" s="80"/>
      <c r="C14" s="80"/>
      <c r="D14" s="81"/>
      <c r="E14" s="83">
        <v>44180</v>
      </c>
      <c r="F14" s="27"/>
      <c r="G14" s="25"/>
    </row>
    <row r="15" spans="1:7" ht="13.5" customHeight="1">
      <c r="A15" s="162"/>
      <c r="B15" s="163"/>
      <c r="C15" s="163"/>
      <c r="D15" s="164"/>
      <c r="E15" s="53"/>
      <c r="F15" s="27"/>
      <c r="G15" s="25"/>
    </row>
    <row r="16" spans="1:7" ht="15" customHeight="1">
      <c r="A16" s="180" t="s">
        <v>6</v>
      </c>
      <c r="B16" s="181"/>
      <c r="C16" s="181"/>
      <c r="D16" s="181"/>
      <c r="E16" s="181"/>
      <c r="F16" s="181"/>
      <c r="G16" s="182"/>
    </row>
    <row r="17" spans="1:8" s="4" customFormat="1" ht="34.5" customHeight="1">
      <c r="A17" s="177" t="s">
        <v>7</v>
      </c>
      <c r="B17" s="178"/>
      <c r="C17" s="179"/>
      <c r="D17" s="32" t="s">
        <v>8</v>
      </c>
      <c r="E17" s="52" t="s">
        <v>9</v>
      </c>
      <c r="F17" s="52" t="s">
        <v>10</v>
      </c>
      <c r="G17" s="32" t="s">
        <v>11</v>
      </c>
      <c r="H17" s="34"/>
    </row>
    <row r="18" spans="1:8" s="4" customFormat="1" ht="13.5" customHeight="1">
      <c r="A18" s="190">
        <v>44296</v>
      </c>
      <c r="B18" s="190"/>
      <c r="C18" s="190"/>
      <c r="D18" s="14">
        <v>12600</v>
      </c>
      <c r="E18" s="83">
        <v>44294</v>
      </c>
      <c r="F18" s="20">
        <v>127469365</v>
      </c>
      <c r="G18" s="25">
        <v>12600</v>
      </c>
      <c r="H18" s="34" t="s">
        <v>66</v>
      </c>
    </row>
    <row r="19" spans="1:9" s="4" customFormat="1" ht="13.5" customHeight="1">
      <c r="A19" s="174">
        <v>44316</v>
      </c>
      <c r="B19" s="175"/>
      <c r="C19" s="176"/>
      <c r="D19" s="29">
        <v>5400</v>
      </c>
      <c r="E19" s="82">
        <v>44314</v>
      </c>
      <c r="F19" s="24">
        <v>132085007</v>
      </c>
      <c r="G19" s="30">
        <v>5400</v>
      </c>
      <c r="H19" s="35" t="s">
        <v>94</v>
      </c>
      <c r="I19" s="9"/>
    </row>
    <row r="20" spans="1:8" ht="13.5" customHeight="1">
      <c r="A20" s="190">
        <v>44316</v>
      </c>
      <c r="B20" s="190"/>
      <c r="C20" s="190"/>
      <c r="D20" s="14">
        <v>3850</v>
      </c>
      <c r="E20" s="82">
        <v>44314</v>
      </c>
      <c r="F20" s="20">
        <v>132084924</v>
      </c>
      <c r="G20" s="14">
        <v>3850</v>
      </c>
      <c r="H20" s="35" t="s">
        <v>94</v>
      </c>
    </row>
    <row r="21" spans="1:9" s="4" customFormat="1" ht="13.5" customHeight="1">
      <c r="A21" s="190">
        <v>44316</v>
      </c>
      <c r="B21" s="190"/>
      <c r="C21" s="190"/>
      <c r="D21" s="29">
        <v>12684.68</v>
      </c>
      <c r="E21" s="82">
        <v>44314</v>
      </c>
      <c r="F21" s="20">
        <v>132084924</v>
      </c>
      <c r="G21" s="30">
        <v>12684.68</v>
      </c>
      <c r="H21" s="35" t="s">
        <v>94</v>
      </c>
      <c r="I21" s="9"/>
    </row>
    <row r="22" spans="1:8" ht="13.5" customHeight="1">
      <c r="A22" s="190">
        <v>44316</v>
      </c>
      <c r="B22" s="190"/>
      <c r="C22" s="190"/>
      <c r="D22" s="29">
        <v>1131</v>
      </c>
      <c r="E22" s="82">
        <v>44314</v>
      </c>
      <c r="F22" s="20">
        <v>132084924</v>
      </c>
      <c r="G22" s="30">
        <v>1131</v>
      </c>
      <c r="H22" s="35" t="s">
        <v>94</v>
      </c>
    </row>
    <row r="23" spans="1:8" ht="13.5" customHeight="1">
      <c r="A23" s="190">
        <v>44316</v>
      </c>
      <c r="B23" s="190"/>
      <c r="C23" s="190"/>
      <c r="D23" s="29">
        <v>1974</v>
      </c>
      <c r="E23" s="82">
        <v>44314</v>
      </c>
      <c r="F23" s="20">
        <v>132084924</v>
      </c>
      <c r="G23" s="30">
        <v>1974</v>
      </c>
      <c r="H23" s="35" t="s">
        <v>94</v>
      </c>
    </row>
    <row r="24" spans="1:7" ht="13.5" customHeight="1">
      <c r="A24" s="174"/>
      <c r="B24" s="175"/>
      <c r="C24" s="176"/>
      <c r="D24" s="29"/>
      <c r="E24" s="48"/>
      <c r="F24" s="24"/>
      <c r="G24" s="30"/>
    </row>
    <row r="25" spans="1:7" ht="13.5" customHeight="1">
      <c r="A25" s="174"/>
      <c r="B25" s="175"/>
      <c r="C25" s="176"/>
      <c r="D25" s="29"/>
      <c r="E25" s="48"/>
      <c r="F25" s="24"/>
      <c r="G25" s="30"/>
    </row>
    <row r="26" spans="1:7" ht="13.5" customHeight="1">
      <c r="A26" s="174"/>
      <c r="B26" s="175"/>
      <c r="C26" s="176"/>
      <c r="D26" s="29"/>
      <c r="E26" s="48"/>
      <c r="F26" s="24"/>
      <c r="G26" s="30"/>
    </row>
    <row r="27" spans="1:7" ht="13.5" customHeight="1">
      <c r="A27" s="167" t="s">
        <v>12</v>
      </c>
      <c r="B27" s="168"/>
      <c r="C27" s="168"/>
      <c r="D27" s="168"/>
      <c r="E27" s="168"/>
      <c r="F27" s="169"/>
      <c r="G27" s="13">
        <f>' março'!G64</f>
        <v>149.11000000000058</v>
      </c>
    </row>
    <row r="28" spans="1:7" ht="13.5" customHeight="1">
      <c r="A28" s="167" t="s">
        <v>13</v>
      </c>
      <c r="B28" s="168"/>
      <c r="C28" s="168"/>
      <c r="D28" s="168"/>
      <c r="E28" s="168"/>
      <c r="F28" s="169"/>
      <c r="G28" s="25">
        <f>SUM(G18:G26)</f>
        <v>37639.68</v>
      </c>
    </row>
    <row r="29" spans="1:7" ht="13.5" customHeight="1">
      <c r="A29" s="167" t="s">
        <v>14</v>
      </c>
      <c r="B29" s="168"/>
      <c r="C29" s="168"/>
      <c r="D29" s="168"/>
      <c r="E29" s="168"/>
      <c r="F29" s="169"/>
      <c r="G29" s="25">
        <v>7.18</v>
      </c>
    </row>
    <row r="30" spans="1:7" ht="13.5" customHeight="1">
      <c r="A30" s="167" t="s">
        <v>15</v>
      </c>
      <c r="B30" s="168"/>
      <c r="C30" s="168"/>
      <c r="D30" s="168"/>
      <c r="E30" s="168"/>
      <c r="F30" s="169"/>
      <c r="G30" s="25">
        <v>0</v>
      </c>
    </row>
    <row r="31" spans="1:7" ht="13.5" customHeight="1">
      <c r="A31" s="167" t="s">
        <v>29</v>
      </c>
      <c r="B31" s="168"/>
      <c r="C31" s="168"/>
      <c r="D31" s="168"/>
      <c r="E31" s="168"/>
      <c r="F31" s="169"/>
      <c r="G31" s="25">
        <f>G27+G28+G29+G30</f>
        <v>37795.97</v>
      </c>
    </row>
    <row r="32" spans="1:7" ht="13.5" customHeight="1">
      <c r="A32" s="171"/>
      <c r="B32" s="172"/>
      <c r="C32" s="172"/>
      <c r="D32" s="172"/>
      <c r="E32" s="172"/>
      <c r="F32" s="172"/>
      <c r="G32" s="173"/>
    </row>
    <row r="33" spans="1:7" ht="13.5" customHeight="1">
      <c r="A33" s="167" t="s">
        <v>16</v>
      </c>
      <c r="B33" s="168"/>
      <c r="C33" s="168"/>
      <c r="D33" s="168"/>
      <c r="E33" s="168"/>
      <c r="F33" s="169"/>
      <c r="G33" s="28"/>
    </row>
    <row r="34" spans="1:7" ht="13.5" customHeight="1">
      <c r="A34" s="167" t="s">
        <v>17</v>
      </c>
      <c r="B34" s="168"/>
      <c r="C34" s="168"/>
      <c r="D34" s="168"/>
      <c r="E34" s="168"/>
      <c r="F34" s="169"/>
      <c r="G34" s="25">
        <f>G31+G33</f>
        <v>37795.97</v>
      </c>
    </row>
    <row r="35" spans="1:7" ht="14.25">
      <c r="A35" s="8"/>
      <c r="B35" s="8"/>
      <c r="C35" s="8"/>
      <c r="D35" s="8"/>
      <c r="E35" s="8"/>
      <c r="F35" s="8"/>
      <c r="G35" s="21"/>
    </row>
    <row r="36" spans="1:7" ht="63.75" customHeight="1">
      <c r="A36" s="170" t="s">
        <v>96</v>
      </c>
      <c r="B36" s="170"/>
      <c r="C36" s="170"/>
      <c r="D36" s="170"/>
      <c r="E36" s="170"/>
      <c r="F36" s="170"/>
      <c r="G36" s="170"/>
    </row>
    <row r="37" spans="1:7" ht="33.75" customHeight="1">
      <c r="A37" s="22"/>
      <c r="B37" s="22"/>
      <c r="C37" s="22"/>
      <c r="D37" s="22"/>
      <c r="E37" s="23"/>
      <c r="F37" s="22"/>
      <c r="G37" s="21"/>
    </row>
    <row r="38" spans="1:8" s="5" customFormat="1" ht="14.25">
      <c r="A38" s="165" t="s">
        <v>18</v>
      </c>
      <c r="B38" s="165"/>
      <c r="C38" s="165"/>
      <c r="D38" s="165"/>
      <c r="E38" s="165"/>
      <c r="F38" s="165"/>
      <c r="G38" s="165"/>
      <c r="H38" s="36"/>
    </row>
    <row r="39" spans="1:8" s="5" customFormat="1" ht="14.25">
      <c r="A39" s="165" t="s">
        <v>62</v>
      </c>
      <c r="B39" s="165"/>
      <c r="C39" s="165"/>
      <c r="D39" s="165"/>
      <c r="E39" s="165"/>
      <c r="F39" s="165"/>
      <c r="G39" s="165"/>
      <c r="H39" s="36"/>
    </row>
    <row r="40" spans="1:8" s="6" customFormat="1" ht="68.25" customHeight="1">
      <c r="A40" s="166" t="s">
        <v>19</v>
      </c>
      <c r="B40" s="166"/>
      <c r="C40" s="54" t="s">
        <v>20</v>
      </c>
      <c r="D40" s="54" t="s">
        <v>50</v>
      </c>
      <c r="E40" s="54" t="s">
        <v>21</v>
      </c>
      <c r="F40" s="54" t="s">
        <v>57</v>
      </c>
      <c r="G40" s="54" t="s">
        <v>22</v>
      </c>
      <c r="H40" s="37"/>
    </row>
    <row r="41" spans="1:7" ht="15" customHeight="1">
      <c r="A41" s="156" t="s">
        <v>37</v>
      </c>
      <c r="B41" s="157"/>
      <c r="C41" s="16">
        <v>19145.54</v>
      </c>
      <c r="D41" s="16">
        <v>21839.56</v>
      </c>
      <c r="E41" s="19">
        <v>12637.95</v>
      </c>
      <c r="F41" s="19">
        <f>D41+E41</f>
        <v>34477.51</v>
      </c>
      <c r="G41" s="16">
        <f>C41-E41</f>
        <v>6507.59</v>
      </c>
    </row>
    <row r="42" spans="1:7" ht="15" customHeight="1" hidden="1">
      <c r="A42" s="10" t="s">
        <v>52</v>
      </c>
      <c r="B42" s="27"/>
      <c r="C42" s="16"/>
      <c r="D42" s="16"/>
      <c r="E42" s="19"/>
      <c r="F42" s="19">
        <f aca="true" t="shared" si="0" ref="F42:F58">D42+E42</f>
        <v>0</v>
      </c>
      <c r="G42" s="16"/>
    </row>
    <row r="43" spans="1:7" ht="15" customHeight="1" hidden="1">
      <c r="A43" s="10" t="s">
        <v>36</v>
      </c>
      <c r="B43" s="27"/>
      <c r="C43" s="16"/>
      <c r="D43" s="16"/>
      <c r="E43" s="19"/>
      <c r="F43" s="19">
        <f t="shared" si="0"/>
        <v>0</v>
      </c>
      <c r="G43" s="16"/>
    </row>
    <row r="44" spans="1:7" ht="15" customHeight="1" hidden="1">
      <c r="A44" s="10" t="s">
        <v>38</v>
      </c>
      <c r="B44" s="27"/>
      <c r="C44" s="16"/>
      <c r="D44" s="16"/>
      <c r="E44" s="19"/>
      <c r="F44" s="19">
        <f t="shared" si="0"/>
        <v>0</v>
      </c>
      <c r="G44" s="16"/>
    </row>
    <row r="45" spans="1:7" ht="15" customHeight="1" hidden="1">
      <c r="A45" s="156" t="s">
        <v>39</v>
      </c>
      <c r="B45" s="157"/>
      <c r="C45" s="16"/>
      <c r="D45" s="16"/>
      <c r="E45" s="19"/>
      <c r="F45" s="19">
        <f t="shared" si="0"/>
        <v>0</v>
      </c>
      <c r="G45" s="16"/>
    </row>
    <row r="46" spans="1:7" ht="15" customHeight="1" hidden="1">
      <c r="A46" s="10" t="s">
        <v>40</v>
      </c>
      <c r="B46" s="27"/>
      <c r="C46" s="16"/>
      <c r="D46" s="16"/>
      <c r="E46" s="19"/>
      <c r="F46" s="19">
        <f t="shared" si="0"/>
        <v>0</v>
      </c>
      <c r="G46" s="16"/>
    </row>
    <row r="47" spans="1:7" ht="15" customHeight="1" hidden="1">
      <c r="A47" s="10" t="s">
        <v>41</v>
      </c>
      <c r="B47" s="27"/>
      <c r="C47" s="16"/>
      <c r="D47" s="16"/>
      <c r="E47" s="19"/>
      <c r="F47" s="19">
        <f t="shared" si="0"/>
        <v>0</v>
      </c>
      <c r="G47" s="16"/>
    </row>
    <row r="48" spans="1:7" ht="15" customHeight="1" hidden="1">
      <c r="A48" s="10" t="s">
        <v>55</v>
      </c>
      <c r="B48" s="27"/>
      <c r="C48" s="16"/>
      <c r="D48" s="16"/>
      <c r="E48" s="19"/>
      <c r="F48" s="19">
        <f t="shared" si="0"/>
        <v>0</v>
      </c>
      <c r="G48" s="16"/>
    </row>
    <row r="49" spans="1:7" ht="15" customHeight="1">
      <c r="A49" s="10" t="s">
        <v>42</v>
      </c>
      <c r="B49" s="27"/>
      <c r="C49" s="16">
        <v>919.94</v>
      </c>
      <c r="D49" s="16">
        <v>1501.82</v>
      </c>
      <c r="E49" s="19"/>
      <c r="F49" s="19">
        <f t="shared" si="0"/>
        <v>1501.82</v>
      </c>
      <c r="G49" s="16">
        <f>C49-E49</f>
        <v>919.94</v>
      </c>
    </row>
    <row r="50" spans="1:7" ht="15" customHeight="1" hidden="1">
      <c r="A50" s="10" t="s">
        <v>51</v>
      </c>
      <c r="B50" s="27"/>
      <c r="C50" s="16"/>
      <c r="D50" s="16"/>
      <c r="E50" s="19"/>
      <c r="F50" s="19">
        <f t="shared" si="0"/>
        <v>0</v>
      </c>
      <c r="G50" s="16"/>
    </row>
    <row r="51" spans="1:7" ht="15" customHeight="1" hidden="1">
      <c r="A51" s="10" t="s">
        <v>43</v>
      </c>
      <c r="B51" s="27"/>
      <c r="C51" s="16"/>
      <c r="D51" s="16"/>
      <c r="E51" s="19"/>
      <c r="F51" s="19">
        <f t="shared" si="0"/>
        <v>0</v>
      </c>
      <c r="G51" s="16"/>
    </row>
    <row r="52" spans="1:7" ht="16.5" customHeight="1" hidden="1">
      <c r="A52" s="10" t="s">
        <v>44</v>
      </c>
      <c r="B52" s="27"/>
      <c r="C52" s="16"/>
      <c r="D52" s="16"/>
      <c r="E52" s="19"/>
      <c r="F52" s="19">
        <f t="shared" si="0"/>
        <v>0</v>
      </c>
      <c r="G52" s="16"/>
    </row>
    <row r="53" spans="1:7" ht="15" customHeight="1" hidden="1">
      <c r="A53" s="10" t="s">
        <v>45</v>
      </c>
      <c r="B53" s="27"/>
      <c r="C53" s="16"/>
      <c r="D53" s="16"/>
      <c r="E53" s="19"/>
      <c r="F53" s="19">
        <f t="shared" si="0"/>
        <v>0</v>
      </c>
      <c r="G53" s="16"/>
    </row>
    <row r="54" spans="1:7" ht="15" customHeight="1">
      <c r="A54" s="10" t="s">
        <v>46</v>
      </c>
      <c r="B54" s="27"/>
      <c r="C54" s="16"/>
      <c r="D54" s="16">
        <f>927.92+888.3</f>
        <v>1816.2199999999998</v>
      </c>
      <c r="E54" s="19"/>
      <c r="F54" s="19">
        <f t="shared" si="0"/>
        <v>1816.2199999999998</v>
      </c>
      <c r="G54" s="16">
        <v>11.64</v>
      </c>
    </row>
    <row r="55" spans="1:7" ht="15" customHeight="1" hidden="1">
      <c r="A55" s="156" t="s">
        <v>47</v>
      </c>
      <c r="B55" s="157"/>
      <c r="C55" s="16"/>
      <c r="D55" s="16"/>
      <c r="E55" s="19"/>
      <c r="F55" s="19">
        <f t="shared" si="0"/>
        <v>0</v>
      </c>
      <c r="G55" s="16"/>
    </row>
    <row r="56" spans="1:7" ht="15" customHeight="1">
      <c r="A56" s="156" t="s">
        <v>48</v>
      </c>
      <c r="B56" s="157"/>
      <c r="C56" s="16">
        <v>74.83</v>
      </c>
      <c r="D56" s="16"/>
      <c r="E56" s="19"/>
      <c r="F56" s="19">
        <f t="shared" si="0"/>
        <v>0</v>
      </c>
      <c r="G56" s="16">
        <f>C56-E56</f>
        <v>74.83</v>
      </c>
    </row>
    <row r="57" spans="1:7" ht="15" customHeight="1">
      <c r="A57" s="156" t="s">
        <v>49</v>
      </c>
      <c r="B57" s="157"/>
      <c r="C57" s="16">
        <v>409.69</v>
      </c>
      <c r="D57" s="16"/>
      <c r="E57" s="19"/>
      <c r="F57" s="19">
        <f t="shared" si="0"/>
        <v>0</v>
      </c>
      <c r="G57" s="16">
        <f>C57-E57</f>
        <v>409.69</v>
      </c>
    </row>
    <row r="58" spans="1:7" ht="15" customHeight="1" hidden="1">
      <c r="A58" s="156" t="s">
        <v>65</v>
      </c>
      <c r="B58" s="157"/>
      <c r="C58" s="16"/>
      <c r="D58" s="16"/>
      <c r="E58" s="19"/>
      <c r="F58" s="19">
        <f t="shared" si="0"/>
        <v>0</v>
      </c>
      <c r="G58" s="16"/>
    </row>
    <row r="59" spans="1:8" s="5" customFormat="1" ht="20.25" customHeight="1">
      <c r="A59" s="158" t="s">
        <v>0</v>
      </c>
      <c r="B59" s="158"/>
      <c r="C59" s="18">
        <f>SUM(C41:C58)</f>
        <v>20550</v>
      </c>
      <c r="D59" s="18">
        <f>SUM(D41:D58)</f>
        <v>25157.600000000002</v>
      </c>
      <c r="E59" s="18">
        <f>SUM(E41:E58)</f>
        <v>12637.95</v>
      </c>
      <c r="F59" s="18">
        <f>SUM(F41:F58)</f>
        <v>37795.55</v>
      </c>
      <c r="G59" s="18">
        <f>SUM(G41:G58)</f>
        <v>7923.6900000000005</v>
      </c>
      <c r="H59" s="36"/>
    </row>
    <row r="60" spans="1:12" ht="10.5" customHeight="1">
      <c r="A60" s="38"/>
      <c r="B60" s="39"/>
      <c r="C60" s="39"/>
      <c r="D60" s="39"/>
      <c r="E60" s="39"/>
      <c r="F60" s="39"/>
      <c r="G60" s="40"/>
      <c r="L60" s="17"/>
    </row>
    <row r="61" spans="1:7" ht="14.25">
      <c r="A61" s="159" t="s">
        <v>23</v>
      </c>
      <c r="B61" s="160"/>
      <c r="C61" s="160"/>
      <c r="D61" s="160"/>
      <c r="E61" s="160"/>
      <c r="F61" s="160"/>
      <c r="G61" s="161"/>
    </row>
    <row r="62" spans="1:7" ht="14.25">
      <c r="A62" s="26" t="s">
        <v>24</v>
      </c>
      <c r="B62" s="49"/>
      <c r="C62" s="50"/>
      <c r="D62" s="50"/>
      <c r="E62" s="50"/>
      <c r="F62" s="51"/>
      <c r="G62" s="14">
        <f>G34</f>
        <v>37795.97</v>
      </c>
    </row>
    <row r="63" spans="1:7" ht="14.25">
      <c r="A63" s="49" t="s">
        <v>25</v>
      </c>
      <c r="B63" s="50"/>
      <c r="C63" s="50"/>
      <c r="D63" s="50"/>
      <c r="E63" s="50"/>
      <c r="F63" s="51"/>
      <c r="G63" s="14">
        <f>D59+E59</f>
        <v>37795.55</v>
      </c>
    </row>
    <row r="64" spans="1:7" ht="14.25">
      <c r="A64" s="162" t="s">
        <v>26</v>
      </c>
      <c r="B64" s="163"/>
      <c r="C64" s="163"/>
      <c r="D64" s="163"/>
      <c r="E64" s="163"/>
      <c r="F64" s="164"/>
      <c r="G64" s="14">
        <f>G62-G63</f>
        <v>0.41999999999825377</v>
      </c>
    </row>
    <row r="65" spans="1:7" ht="14.25">
      <c r="A65" s="49" t="s">
        <v>27</v>
      </c>
      <c r="B65" s="50"/>
      <c r="C65" s="50"/>
      <c r="D65" s="50"/>
      <c r="E65" s="50"/>
      <c r="F65" s="51"/>
      <c r="G65" s="15">
        <v>0</v>
      </c>
    </row>
    <row r="66" spans="1:7" ht="14.25">
      <c r="A66" s="162" t="s">
        <v>28</v>
      </c>
      <c r="B66" s="163"/>
      <c r="C66" s="163"/>
      <c r="D66" s="163"/>
      <c r="E66" s="163"/>
      <c r="F66" s="164"/>
      <c r="G66" s="46">
        <f>G64-G65</f>
        <v>0.41999999999825377</v>
      </c>
    </row>
    <row r="67" spans="3:6" ht="7.5" customHeight="1">
      <c r="C67" s="11"/>
      <c r="D67" s="11"/>
      <c r="E67" s="11"/>
      <c r="F67" s="11"/>
    </row>
    <row r="68" spans="1:7" ht="4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12" s="21" customFormat="1" ht="14.25">
      <c r="A69" s="2" t="s">
        <v>97</v>
      </c>
      <c r="B69" s="2"/>
      <c r="C69" s="2"/>
      <c r="D69" s="2"/>
      <c r="E69" s="2"/>
      <c r="F69" s="2"/>
      <c r="G69" s="9"/>
      <c r="I69" s="9"/>
      <c r="J69" s="9"/>
      <c r="K69" s="9"/>
      <c r="L69" s="9"/>
    </row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47">
    <mergeCell ref="A1:G1"/>
    <mergeCell ref="A2:G2"/>
    <mergeCell ref="A4:F4"/>
    <mergeCell ref="A5:F5"/>
    <mergeCell ref="A6:F6"/>
    <mergeCell ref="A7:G7"/>
    <mergeCell ref="A8:J8"/>
    <mergeCell ref="A9:G9"/>
    <mergeCell ref="A10:F10"/>
    <mergeCell ref="A11:F11"/>
    <mergeCell ref="A12:D12"/>
    <mergeCell ref="A13:D13"/>
    <mergeCell ref="A15:D15"/>
    <mergeCell ref="A16:G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F27"/>
    <mergeCell ref="A28:F28"/>
    <mergeCell ref="A29:F29"/>
    <mergeCell ref="A30:F30"/>
    <mergeCell ref="A31:F31"/>
    <mergeCell ref="A32:G32"/>
    <mergeCell ref="A58:B58"/>
    <mergeCell ref="A33:F33"/>
    <mergeCell ref="A34:F34"/>
    <mergeCell ref="A36:G36"/>
    <mergeCell ref="A38:G38"/>
    <mergeCell ref="A39:G39"/>
    <mergeCell ref="A40:B40"/>
    <mergeCell ref="A59:B59"/>
    <mergeCell ref="A61:G61"/>
    <mergeCell ref="A64:F64"/>
    <mergeCell ref="A66:F66"/>
    <mergeCell ref="A68:G68"/>
    <mergeCell ref="A41:B41"/>
    <mergeCell ref="A45:B45"/>
    <mergeCell ref="A55:B55"/>
    <mergeCell ref="A56:B56"/>
    <mergeCell ref="A57:B57"/>
  </mergeCells>
  <printOptions horizontalCentered="1"/>
  <pageMargins left="0" right="0" top="1.7716535433070868" bottom="1.1811023622047245" header="0" footer="0"/>
  <pageSetup fitToHeight="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25">
      <selection activeCell="A70" sqref="A70:IV75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98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83">
        <v>43266</v>
      </c>
      <c r="F13" s="27" t="s">
        <v>59</v>
      </c>
      <c r="G13" s="25">
        <v>2401719.36</v>
      </c>
    </row>
    <row r="14" spans="1:7" ht="13.5" customHeight="1">
      <c r="A14" s="79" t="s">
        <v>78</v>
      </c>
      <c r="B14" s="80"/>
      <c r="C14" s="80"/>
      <c r="D14" s="81"/>
      <c r="E14" s="83">
        <v>44180</v>
      </c>
      <c r="F14" s="27"/>
      <c r="G14" s="25"/>
    </row>
    <row r="15" spans="1:7" ht="13.5" customHeight="1">
      <c r="A15" s="162"/>
      <c r="B15" s="163"/>
      <c r="C15" s="163"/>
      <c r="D15" s="164"/>
      <c r="E15" s="53"/>
      <c r="F15" s="27"/>
      <c r="G15" s="25"/>
    </row>
    <row r="16" spans="1:7" ht="15" customHeight="1">
      <c r="A16" s="180" t="s">
        <v>6</v>
      </c>
      <c r="B16" s="181"/>
      <c r="C16" s="181"/>
      <c r="D16" s="181"/>
      <c r="E16" s="181"/>
      <c r="F16" s="181"/>
      <c r="G16" s="182"/>
    </row>
    <row r="17" spans="1:8" s="4" customFormat="1" ht="34.5" customHeight="1">
      <c r="A17" s="177" t="s">
        <v>7</v>
      </c>
      <c r="B17" s="178"/>
      <c r="C17" s="179"/>
      <c r="D17" s="32" t="s">
        <v>8</v>
      </c>
      <c r="E17" s="45" t="s">
        <v>9</v>
      </c>
      <c r="F17" s="45" t="s">
        <v>10</v>
      </c>
      <c r="G17" s="32" t="s">
        <v>11</v>
      </c>
      <c r="H17" s="34"/>
    </row>
    <row r="18" spans="1:8" s="4" customFormat="1" ht="13.5" customHeight="1">
      <c r="A18" s="174">
        <v>44201</v>
      </c>
      <c r="B18" s="175"/>
      <c r="C18" s="176"/>
      <c r="D18" s="14">
        <v>12600</v>
      </c>
      <c r="E18" s="83">
        <v>44211</v>
      </c>
      <c r="F18" s="20">
        <v>105017824</v>
      </c>
      <c r="G18" s="25">
        <v>12600</v>
      </c>
      <c r="H18" s="34"/>
    </row>
    <row r="19" spans="1:8" s="4" customFormat="1" ht="13.5" customHeight="1">
      <c r="A19" s="174">
        <v>44227</v>
      </c>
      <c r="B19" s="175"/>
      <c r="C19" s="176"/>
      <c r="D19" s="14">
        <v>20861.68</v>
      </c>
      <c r="E19" s="83">
        <v>44228</v>
      </c>
      <c r="F19" s="20">
        <v>109358566</v>
      </c>
      <c r="G19" s="25">
        <v>20861.68</v>
      </c>
      <c r="H19" s="34" t="s">
        <v>90</v>
      </c>
    </row>
    <row r="20" spans="1:9" s="4" customFormat="1" ht="13.5" customHeight="1">
      <c r="A20" s="174">
        <v>44227</v>
      </c>
      <c r="B20" s="175"/>
      <c r="C20" s="176"/>
      <c r="D20" s="29">
        <v>5400</v>
      </c>
      <c r="E20" s="82">
        <v>44228</v>
      </c>
      <c r="F20" s="24">
        <v>109358582</v>
      </c>
      <c r="G20" s="30">
        <v>5400</v>
      </c>
      <c r="H20" s="35" t="s">
        <v>90</v>
      </c>
      <c r="I20" s="9"/>
    </row>
    <row r="21" spans="1:8" ht="13.5" customHeight="1">
      <c r="A21" s="174">
        <v>44237</v>
      </c>
      <c r="B21" s="175"/>
      <c r="C21" s="176"/>
      <c r="D21" s="29">
        <v>12600</v>
      </c>
      <c r="E21" s="82">
        <v>44232</v>
      </c>
      <c r="F21" s="24">
        <v>110908588</v>
      </c>
      <c r="G21" s="30">
        <v>12600</v>
      </c>
      <c r="H21" s="35" t="s">
        <v>89</v>
      </c>
    </row>
    <row r="22" spans="1:9" s="4" customFormat="1" ht="13.5" customHeight="1">
      <c r="A22" s="174">
        <v>44253</v>
      </c>
      <c r="B22" s="175"/>
      <c r="C22" s="176"/>
      <c r="D22" s="29">
        <v>20508.68</v>
      </c>
      <c r="E22" s="82">
        <v>44252</v>
      </c>
      <c r="F22" s="24">
        <v>116217010</v>
      </c>
      <c r="G22" s="30">
        <v>20508.68</v>
      </c>
      <c r="H22" s="35" t="s">
        <v>88</v>
      </c>
      <c r="I22" s="9"/>
    </row>
    <row r="23" spans="1:8" ht="13.5" customHeight="1">
      <c r="A23" s="174">
        <v>44253</v>
      </c>
      <c r="B23" s="175"/>
      <c r="C23" s="176"/>
      <c r="D23" s="29">
        <v>5400</v>
      </c>
      <c r="E23" s="82">
        <v>44252</v>
      </c>
      <c r="F23" s="24">
        <v>116217041</v>
      </c>
      <c r="G23" s="30">
        <v>5400</v>
      </c>
      <c r="H23" s="35" t="s">
        <v>88</v>
      </c>
    </row>
    <row r="24" spans="1:8" s="4" customFormat="1" ht="13.5" customHeight="1">
      <c r="A24" s="174">
        <v>44265</v>
      </c>
      <c r="B24" s="175"/>
      <c r="C24" s="176"/>
      <c r="D24" s="14">
        <v>12600</v>
      </c>
      <c r="E24" s="83">
        <v>44260</v>
      </c>
      <c r="F24" s="20">
        <v>118668676</v>
      </c>
      <c r="G24" s="25">
        <v>12600</v>
      </c>
      <c r="H24" s="34" t="s">
        <v>64</v>
      </c>
    </row>
    <row r="25" spans="1:9" s="4" customFormat="1" ht="13.5" customHeight="1">
      <c r="A25" s="174">
        <v>44286</v>
      </c>
      <c r="B25" s="175"/>
      <c r="C25" s="176"/>
      <c r="D25" s="29">
        <v>21811.68</v>
      </c>
      <c r="E25" s="82">
        <v>44281</v>
      </c>
      <c r="F25" s="24">
        <v>124090813</v>
      </c>
      <c r="G25" s="30">
        <v>21811.68</v>
      </c>
      <c r="H25" s="35" t="s">
        <v>92</v>
      </c>
      <c r="I25" s="9"/>
    </row>
    <row r="26" spans="1:8" ht="13.5" customHeight="1">
      <c r="A26" s="174">
        <v>44286</v>
      </c>
      <c r="B26" s="175"/>
      <c r="C26" s="176"/>
      <c r="D26" s="29">
        <v>5400</v>
      </c>
      <c r="E26" s="82">
        <v>44281</v>
      </c>
      <c r="F26" s="24">
        <v>124090837</v>
      </c>
      <c r="G26" s="30">
        <v>5400</v>
      </c>
      <c r="H26" s="35" t="s">
        <v>89</v>
      </c>
    </row>
    <row r="27" spans="1:8" s="4" customFormat="1" ht="13.5" customHeight="1">
      <c r="A27" s="190">
        <v>44296</v>
      </c>
      <c r="B27" s="190"/>
      <c r="C27" s="190"/>
      <c r="D27" s="14">
        <v>12600</v>
      </c>
      <c r="E27" s="83">
        <v>44294</v>
      </c>
      <c r="F27" s="20">
        <v>127469365</v>
      </c>
      <c r="G27" s="25">
        <v>12600</v>
      </c>
      <c r="H27" s="34" t="s">
        <v>66</v>
      </c>
    </row>
    <row r="28" spans="1:9" s="4" customFormat="1" ht="13.5" customHeight="1">
      <c r="A28" s="174">
        <v>44316</v>
      </c>
      <c r="B28" s="175"/>
      <c r="C28" s="176"/>
      <c r="D28" s="29">
        <v>5400</v>
      </c>
      <c r="E28" s="82">
        <v>44314</v>
      </c>
      <c r="F28" s="24">
        <v>132085007</v>
      </c>
      <c r="G28" s="30">
        <v>5400</v>
      </c>
      <c r="H28" s="35" t="s">
        <v>94</v>
      </c>
      <c r="I28" s="9"/>
    </row>
    <row r="29" spans="1:8" ht="13.5" customHeight="1">
      <c r="A29" s="190">
        <v>44316</v>
      </c>
      <c r="B29" s="190"/>
      <c r="C29" s="190"/>
      <c r="D29" s="14">
        <v>3850</v>
      </c>
      <c r="E29" s="82">
        <v>44314</v>
      </c>
      <c r="F29" s="20">
        <v>132084924</v>
      </c>
      <c r="G29" s="14">
        <v>3850</v>
      </c>
      <c r="H29" s="35" t="s">
        <v>94</v>
      </c>
    </row>
    <row r="30" spans="1:9" s="4" customFormat="1" ht="13.5" customHeight="1">
      <c r="A30" s="190">
        <v>44316</v>
      </c>
      <c r="B30" s="190"/>
      <c r="C30" s="190"/>
      <c r="D30" s="29">
        <v>12684.68</v>
      </c>
      <c r="E30" s="82">
        <v>44314</v>
      </c>
      <c r="F30" s="20">
        <v>132084924</v>
      </c>
      <c r="G30" s="30">
        <v>12684.68</v>
      </c>
      <c r="H30" s="35" t="s">
        <v>94</v>
      </c>
      <c r="I30" s="9"/>
    </row>
    <row r="31" spans="1:8" ht="13.5" customHeight="1">
      <c r="A31" s="190">
        <v>44316</v>
      </c>
      <c r="B31" s="190"/>
      <c r="C31" s="190"/>
      <c r="D31" s="29">
        <v>1131</v>
      </c>
      <c r="E31" s="82">
        <v>44314</v>
      </c>
      <c r="F31" s="20">
        <v>132084924</v>
      </c>
      <c r="G31" s="30">
        <v>1131</v>
      </c>
      <c r="H31" s="35" t="s">
        <v>94</v>
      </c>
    </row>
    <row r="32" spans="1:8" ht="13.5" customHeight="1">
      <c r="A32" s="190">
        <v>44316</v>
      </c>
      <c r="B32" s="190"/>
      <c r="C32" s="190"/>
      <c r="D32" s="29">
        <v>1974</v>
      </c>
      <c r="E32" s="82">
        <v>44314</v>
      </c>
      <c r="F32" s="20">
        <v>132084924</v>
      </c>
      <c r="G32" s="30">
        <v>1974</v>
      </c>
      <c r="H32" s="35" t="s">
        <v>94</v>
      </c>
    </row>
    <row r="33" spans="1:7" ht="13.5" customHeight="1" hidden="1">
      <c r="A33" s="190"/>
      <c r="B33" s="190"/>
      <c r="C33" s="190"/>
      <c r="D33" s="14"/>
      <c r="E33" s="53"/>
      <c r="F33" s="20"/>
      <c r="G33" s="25"/>
    </row>
    <row r="34" spans="1:7" ht="13.5" customHeight="1">
      <c r="A34" s="167" t="s">
        <v>12</v>
      </c>
      <c r="B34" s="168"/>
      <c r="C34" s="168"/>
      <c r="D34" s="168"/>
      <c r="E34" s="168"/>
      <c r="F34" s="169"/>
      <c r="G34" s="13">
        <v>0</v>
      </c>
    </row>
    <row r="35" spans="1:7" ht="13.5" customHeight="1">
      <c r="A35" s="167" t="s">
        <v>13</v>
      </c>
      <c r="B35" s="168"/>
      <c r="C35" s="168"/>
      <c r="D35" s="168"/>
      <c r="E35" s="168"/>
      <c r="F35" s="169"/>
      <c r="G35" s="25">
        <f>SUM(G18:G33)</f>
        <v>154821.72</v>
      </c>
    </row>
    <row r="36" spans="1:7" ht="13.5" customHeight="1">
      <c r="A36" s="167" t="s">
        <v>14</v>
      </c>
      <c r="B36" s="168"/>
      <c r="C36" s="168"/>
      <c r="D36" s="168"/>
      <c r="E36" s="168"/>
      <c r="F36" s="169"/>
      <c r="G36" s="25">
        <f>' janeiro'!G28+' fevereiro'!G28+' março'!G28+abril!G29</f>
        <v>26.17</v>
      </c>
    </row>
    <row r="37" spans="1:7" ht="13.5" customHeight="1">
      <c r="A37" s="167" t="s">
        <v>15</v>
      </c>
      <c r="B37" s="168"/>
      <c r="C37" s="168"/>
      <c r="D37" s="168"/>
      <c r="E37" s="168"/>
      <c r="F37" s="169"/>
      <c r="G37" s="25">
        <v>0</v>
      </c>
    </row>
    <row r="38" spans="1:7" ht="13.5" customHeight="1">
      <c r="A38" s="167" t="s">
        <v>29</v>
      </c>
      <c r="B38" s="168"/>
      <c r="C38" s="168"/>
      <c r="D38" s="168"/>
      <c r="E38" s="168"/>
      <c r="F38" s="169"/>
      <c r="G38" s="25">
        <f>G35+G36+G37+G34</f>
        <v>154847.89</v>
      </c>
    </row>
    <row r="39" spans="1:7" ht="13.5" customHeight="1">
      <c r="A39" s="171"/>
      <c r="B39" s="172"/>
      <c r="C39" s="172"/>
      <c r="D39" s="172"/>
      <c r="E39" s="172"/>
      <c r="F39" s="172"/>
      <c r="G39" s="173"/>
    </row>
    <row r="40" spans="1:7" ht="13.5" customHeight="1">
      <c r="A40" s="167" t="s">
        <v>16</v>
      </c>
      <c r="B40" s="168"/>
      <c r="C40" s="168"/>
      <c r="D40" s="168"/>
      <c r="E40" s="168"/>
      <c r="F40" s="169"/>
      <c r="G40" s="28"/>
    </row>
    <row r="41" spans="1:7" ht="13.5" customHeight="1">
      <c r="A41" s="167" t="s">
        <v>17</v>
      </c>
      <c r="B41" s="168"/>
      <c r="C41" s="168"/>
      <c r="D41" s="168"/>
      <c r="E41" s="168"/>
      <c r="F41" s="169"/>
      <c r="G41" s="47">
        <f>G38+G40</f>
        <v>154847.89</v>
      </c>
    </row>
    <row r="42" spans="1:7" ht="39" customHeight="1">
      <c r="A42" s="170" t="s">
        <v>99</v>
      </c>
      <c r="B42" s="170"/>
      <c r="C42" s="170"/>
      <c r="D42" s="170"/>
      <c r="E42" s="170"/>
      <c r="F42" s="170"/>
      <c r="G42" s="170"/>
    </row>
    <row r="43" spans="1:8" s="5" customFormat="1" ht="14.25">
      <c r="A43" s="165" t="s">
        <v>18</v>
      </c>
      <c r="B43" s="165"/>
      <c r="C43" s="165"/>
      <c r="D43" s="165"/>
      <c r="E43" s="165"/>
      <c r="F43" s="165"/>
      <c r="G43" s="165"/>
      <c r="H43" s="36"/>
    </row>
    <row r="44" spans="1:8" s="5" customFormat="1" ht="14.25">
      <c r="A44" s="165" t="s">
        <v>62</v>
      </c>
      <c r="B44" s="165"/>
      <c r="C44" s="165"/>
      <c r="D44" s="165"/>
      <c r="E44" s="165"/>
      <c r="F44" s="165"/>
      <c r="G44" s="165"/>
      <c r="H44" s="36"/>
    </row>
    <row r="45" spans="1:8" s="6" customFormat="1" ht="68.25" customHeight="1">
      <c r="A45" s="166" t="s">
        <v>19</v>
      </c>
      <c r="B45" s="166"/>
      <c r="C45" s="44" t="s">
        <v>20</v>
      </c>
      <c r="D45" s="44" t="s">
        <v>50</v>
      </c>
      <c r="E45" s="44" t="s">
        <v>21</v>
      </c>
      <c r="F45" s="44" t="s">
        <v>57</v>
      </c>
      <c r="G45" s="44" t="s">
        <v>22</v>
      </c>
      <c r="H45" s="37"/>
    </row>
    <row r="46" spans="1:7" ht="15" customHeight="1">
      <c r="A46" s="156" t="s">
        <v>37</v>
      </c>
      <c r="B46" s="157"/>
      <c r="C46" s="16">
        <f>' janeiro'!C39+' fevereiro'!C38+' março'!C39+abril!C41</f>
        <v>126866.1</v>
      </c>
      <c r="D46" s="16">
        <f>DEZ!G43</f>
        <v>20971.39</v>
      </c>
      <c r="E46" s="19">
        <f>C46-G46</f>
        <v>120358.51000000001</v>
      </c>
      <c r="F46" s="19">
        <f>D46+E46</f>
        <v>141329.90000000002</v>
      </c>
      <c r="G46" s="16">
        <f>abril!G41</f>
        <v>6507.59</v>
      </c>
    </row>
    <row r="47" spans="1:7" ht="15" customHeight="1" hidden="1">
      <c r="A47" s="10" t="s">
        <v>52</v>
      </c>
      <c r="B47" s="27"/>
      <c r="C47" s="16">
        <f>' janeiro'!C40+' fevereiro'!C39+' março'!C40+abril!C42</f>
        <v>0</v>
      </c>
      <c r="D47" s="16">
        <f>DEZ!G44</f>
        <v>0</v>
      </c>
      <c r="E47" s="19">
        <f aca="true" t="shared" si="0" ref="E47:E61">C47-G47</f>
        <v>0</v>
      </c>
      <c r="F47" s="19">
        <f aca="true" t="shared" si="1" ref="F47:F61">D47+E47</f>
        <v>0</v>
      </c>
      <c r="G47" s="16">
        <f>abril!G42</f>
        <v>0</v>
      </c>
    </row>
    <row r="48" spans="1:7" ht="15" customHeight="1" hidden="1">
      <c r="A48" s="10" t="s">
        <v>36</v>
      </c>
      <c r="B48" s="27"/>
      <c r="C48" s="16">
        <f>' janeiro'!C41+' fevereiro'!C40+' março'!C41+abril!C43</f>
        <v>0</v>
      </c>
      <c r="D48" s="16">
        <f>DEZ!G45</f>
        <v>0</v>
      </c>
      <c r="E48" s="19">
        <f t="shared" si="0"/>
        <v>0</v>
      </c>
      <c r="F48" s="19">
        <f t="shared" si="1"/>
        <v>0</v>
      </c>
      <c r="G48" s="16">
        <f>abril!G43</f>
        <v>0</v>
      </c>
    </row>
    <row r="49" spans="1:7" ht="15" customHeight="1">
      <c r="A49" s="10" t="s">
        <v>38</v>
      </c>
      <c r="B49" s="27"/>
      <c r="C49" s="16">
        <f>' janeiro'!C42+' fevereiro'!C41+' março'!C42+abril!C44</f>
        <v>810.52</v>
      </c>
      <c r="D49" s="16">
        <f>DEZ!G46</f>
        <v>25.85</v>
      </c>
      <c r="E49" s="19">
        <f t="shared" si="0"/>
        <v>810.52</v>
      </c>
      <c r="F49" s="19">
        <f t="shared" si="1"/>
        <v>836.37</v>
      </c>
      <c r="G49" s="16">
        <f>abril!G44</f>
        <v>0</v>
      </c>
    </row>
    <row r="50" spans="1:7" ht="15" customHeight="1">
      <c r="A50" s="156" t="s">
        <v>39</v>
      </c>
      <c r="B50" s="157"/>
      <c r="C50" s="16">
        <f>' janeiro'!C43+' fevereiro'!C42+' março'!C43+abril!C45</f>
        <v>0</v>
      </c>
      <c r="D50" s="16">
        <f>DEZ!G47</f>
        <v>2796.21</v>
      </c>
      <c r="E50" s="19">
        <f t="shared" si="0"/>
        <v>0</v>
      </c>
      <c r="F50" s="19">
        <f t="shared" si="1"/>
        <v>2796.21</v>
      </c>
      <c r="G50" s="16">
        <f>abril!G45</f>
        <v>0</v>
      </c>
    </row>
    <row r="51" spans="1:7" ht="15" customHeight="1" hidden="1">
      <c r="A51" s="10" t="s">
        <v>40</v>
      </c>
      <c r="B51" s="27"/>
      <c r="C51" s="16">
        <f>' janeiro'!C44+' fevereiro'!C43+' março'!C44+abril!C46</f>
        <v>0</v>
      </c>
      <c r="D51" s="16">
        <f>DEZ!G48</f>
        <v>0</v>
      </c>
      <c r="E51" s="19">
        <f t="shared" si="0"/>
        <v>0</v>
      </c>
      <c r="F51" s="19">
        <f t="shared" si="1"/>
        <v>0</v>
      </c>
      <c r="G51" s="16">
        <f>abril!G46</f>
        <v>0</v>
      </c>
    </row>
    <row r="52" spans="1:7" ht="15" customHeight="1" hidden="1">
      <c r="A52" s="10" t="s">
        <v>41</v>
      </c>
      <c r="B52" s="27"/>
      <c r="C52" s="16">
        <f>' janeiro'!C45+' fevereiro'!C44+' março'!C45+abril!C47</f>
        <v>0</v>
      </c>
      <c r="D52" s="16">
        <f>DEZ!G49</f>
        <v>0</v>
      </c>
      <c r="E52" s="19">
        <f t="shared" si="0"/>
        <v>0</v>
      </c>
      <c r="F52" s="19">
        <f t="shared" si="1"/>
        <v>0</v>
      </c>
      <c r="G52" s="16">
        <f>abril!G47</f>
        <v>0</v>
      </c>
    </row>
    <row r="53" spans="1:7" ht="15" customHeight="1" hidden="1">
      <c r="A53" s="10" t="s">
        <v>55</v>
      </c>
      <c r="B53" s="27"/>
      <c r="C53" s="16">
        <f>' janeiro'!C46+' fevereiro'!C45+' março'!C46+abril!C48</f>
        <v>0</v>
      </c>
      <c r="D53" s="16">
        <f>DEZ!G50</f>
        <v>0</v>
      </c>
      <c r="E53" s="19">
        <f t="shared" si="0"/>
        <v>0</v>
      </c>
      <c r="F53" s="19">
        <f t="shared" si="1"/>
        <v>0</v>
      </c>
      <c r="G53" s="16">
        <f>abril!G48</f>
        <v>0</v>
      </c>
    </row>
    <row r="54" spans="1:7" ht="15" customHeight="1">
      <c r="A54" s="10" t="s">
        <v>42</v>
      </c>
      <c r="B54" s="27"/>
      <c r="C54" s="16">
        <f>' janeiro'!C47+' fevereiro'!C46+' março'!C47+abril!C49</f>
        <v>5593.07</v>
      </c>
      <c r="D54" s="16">
        <f>DEZ!G51</f>
        <v>1550.58</v>
      </c>
      <c r="E54" s="19">
        <f t="shared" si="0"/>
        <v>4673.129999999999</v>
      </c>
      <c r="F54" s="19">
        <f t="shared" si="1"/>
        <v>6223.709999999999</v>
      </c>
      <c r="G54" s="16">
        <f>abril!G49</f>
        <v>919.94</v>
      </c>
    </row>
    <row r="55" spans="1:7" ht="15" customHeight="1" hidden="1">
      <c r="A55" s="10" t="s">
        <v>51</v>
      </c>
      <c r="B55" s="27"/>
      <c r="C55" s="16">
        <f>' janeiro'!C48+' fevereiro'!C47+' março'!C48+abril!C50</f>
        <v>0</v>
      </c>
      <c r="D55" s="16">
        <f>DEZ!G52</f>
        <v>0</v>
      </c>
      <c r="E55" s="19">
        <f t="shared" si="0"/>
        <v>0</v>
      </c>
      <c r="F55" s="19">
        <f t="shared" si="1"/>
        <v>0</v>
      </c>
      <c r="G55" s="16">
        <f>abril!G50</f>
        <v>0</v>
      </c>
    </row>
    <row r="56" spans="1:7" ht="15" customHeight="1" hidden="1">
      <c r="A56" s="10" t="s">
        <v>43</v>
      </c>
      <c r="B56" s="27"/>
      <c r="C56" s="16">
        <f>' janeiro'!C49+' fevereiro'!C48+' março'!C49+abril!C51</f>
        <v>0</v>
      </c>
      <c r="D56" s="16">
        <f>DEZ!G53</f>
        <v>0</v>
      </c>
      <c r="E56" s="19">
        <f t="shared" si="0"/>
        <v>0</v>
      </c>
      <c r="F56" s="19">
        <f t="shared" si="1"/>
        <v>0</v>
      </c>
      <c r="G56" s="16">
        <f>abril!G51</f>
        <v>0</v>
      </c>
    </row>
    <row r="57" spans="1:7" ht="16.5" customHeight="1" hidden="1">
      <c r="A57" s="10" t="s">
        <v>44</v>
      </c>
      <c r="B57" s="27"/>
      <c r="C57" s="16">
        <f>' janeiro'!C50+' fevereiro'!C49+' março'!C50+abril!C52</f>
        <v>0</v>
      </c>
      <c r="D57" s="16">
        <f>DEZ!G54</f>
        <v>0</v>
      </c>
      <c r="E57" s="19">
        <f t="shared" si="0"/>
        <v>0</v>
      </c>
      <c r="F57" s="19">
        <f t="shared" si="1"/>
        <v>0</v>
      </c>
      <c r="G57" s="16">
        <f>abril!G52</f>
        <v>0</v>
      </c>
    </row>
    <row r="58" spans="1:7" ht="15" customHeight="1" hidden="1">
      <c r="A58" s="10" t="s">
        <v>45</v>
      </c>
      <c r="B58" s="27"/>
      <c r="C58" s="16">
        <f>' janeiro'!C51+' fevereiro'!C50+' março'!C51+abril!C53</f>
        <v>0</v>
      </c>
      <c r="D58" s="16">
        <f>DEZ!G55</f>
        <v>0</v>
      </c>
      <c r="E58" s="19">
        <f t="shared" si="0"/>
        <v>0</v>
      </c>
      <c r="F58" s="19">
        <f t="shared" si="1"/>
        <v>0</v>
      </c>
      <c r="G58" s="16">
        <f>abril!G53</f>
        <v>0</v>
      </c>
    </row>
    <row r="59" spans="1:7" ht="15" customHeight="1">
      <c r="A59" s="156" t="s">
        <v>46</v>
      </c>
      <c r="B59" s="157"/>
      <c r="C59" s="16">
        <f>' janeiro'!C53+' fevereiro'!C52+' março'!C53+abril!C55</f>
        <v>2755.7799999999997</v>
      </c>
      <c r="D59" s="16">
        <f>DEZ!G57</f>
        <v>917.14</v>
      </c>
      <c r="E59" s="19">
        <f t="shared" si="0"/>
        <v>2744.14</v>
      </c>
      <c r="F59" s="19">
        <f t="shared" si="1"/>
        <v>3661.2799999999997</v>
      </c>
      <c r="G59" s="16">
        <v>11.64</v>
      </c>
    </row>
    <row r="60" spans="1:7" ht="15" customHeight="1">
      <c r="A60" s="156" t="s">
        <v>48</v>
      </c>
      <c r="B60" s="157"/>
      <c r="C60" s="16">
        <f>' janeiro'!C54+' fevereiro'!C53+' março'!C54+abril!C56</f>
        <v>74.83</v>
      </c>
      <c r="D60" s="16">
        <f>DEZ!G58</f>
        <v>0</v>
      </c>
      <c r="E60" s="19">
        <f t="shared" si="0"/>
        <v>0</v>
      </c>
      <c r="F60" s="19">
        <f t="shared" si="1"/>
        <v>0</v>
      </c>
      <c r="G60" s="16">
        <f>abril!G56</f>
        <v>74.83</v>
      </c>
    </row>
    <row r="61" spans="1:7" ht="15" customHeight="1">
      <c r="A61" s="156" t="s">
        <v>49</v>
      </c>
      <c r="B61" s="157"/>
      <c r="C61" s="16">
        <f>' janeiro'!C55+' fevereiro'!C54+' março'!C55+abril!C57</f>
        <v>409.69</v>
      </c>
      <c r="D61" s="16">
        <f>DEZ!G59</f>
        <v>0</v>
      </c>
      <c r="E61" s="19">
        <f t="shared" si="0"/>
        <v>0</v>
      </c>
      <c r="F61" s="19">
        <f t="shared" si="1"/>
        <v>0</v>
      </c>
      <c r="G61" s="16">
        <f>abril!G57</f>
        <v>409.69</v>
      </c>
    </row>
    <row r="62" spans="1:7" s="5" customFormat="1" ht="20.25" customHeight="1">
      <c r="A62" s="158" t="s">
        <v>0</v>
      </c>
      <c r="B62" s="158"/>
      <c r="C62" s="18">
        <f>SUM(C46:C61)</f>
        <v>136509.99</v>
      </c>
      <c r="D62" s="18">
        <f>SUM(D46:D61)</f>
        <v>26261.17</v>
      </c>
      <c r="E62" s="18">
        <f>SUM(E46:E61)</f>
        <v>128586.30000000002</v>
      </c>
      <c r="F62" s="18">
        <f>SUM(F46:F61)</f>
        <v>154847.47</v>
      </c>
      <c r="G62" s="18">
        <f>SUM(G46:G61)</f>
        <v>7923.6900000000005</v>
      </c>
    </row>
    <row r="63" spans="1:7" ht="14.25">
      <c r="A63" s="159" t="s">
        <v>23</v>
      </c>
      <c r="B63" s="160"/>
      <c r="C63" s="160"/>
      <c r="D63" s="160"/>
      <c r="E63" s="160"/>
      <c r="F63" s="160"/>
      <c r="G63" s="161"/>
    </row>
    <row r="64" spans="1:7" ht="14.25">
      <c r="A64" s="26" t="s">
        <v>24</v>
      </c>
      <c r="B64" s="41"/>
      <c r="C64" s="42"/>
      <c r="D64" s="42"/>
      <c r="E64" s="42"/>
      <c r="F64" s="43"/>
      <c r="G64" s="14">
        <f>G41</f>
        <v>154847.89</v>
      </c>
    </row>
    <row r="65" spans="1:7" ht="14.25">
      <c r="A65" s="41" t="s">
        <v>25</v>
      </c>
      <c r="B65" s="42"/>
      <c r="C65" s="42"/>
      <c r="D65" s="42"/>
      <c r="E65" s="42"/>
      <c r="F65" s="43"/>
      <c r="G65" s="14">
        <f>D62+E62</f>
        <v>154847.47000000003</v>
      </c>
    </row>
    <row r="66" spans="1:7" ht="14.25">
      <c r="A66" s="162" t="s">
        <v>26</v>
      </c>
      <c r="B66" s="163"/>
      <c r="C66" s="163"/>
      <c r="D66" s="163"/>
      <c r="E66" s="163"/>
      <c r="F66" s="164"/>
      <c r="G66" s="14">
        <f>G64-G65</f>
        <v>0.41999999998370185</v>
      </c>
    </row>
    <row r="67" spans="1:7" ht="14.25">
      <c r="A67" s="41" t="s">
        <v>27</v>
      </c>
      <c r="B67" s="42"/>
      <c r="C67" s="42"/>
      <c r="D67" s="42"/>
      <c r="E67" s="42"/>
      <c r="F67" s="43"/>
      <c r="G67" s="15">
        <v>0</v>
      </c>
    </row>
    <row r="68" spans="1:7" ht="14.25">
      <c r="A68" s="162" t="s">
        <v>28</v>
      </c>
      <c r="B68" s="163"/>
      <c r="C68" s="163"/>
      <c r="D68" s="163"/>
      <c r="E68" s="163"/>
      <c r="F68" s="164"/>
      <c r="G68" s="30">
        <f>G66-G67</f>
        <v>0.41999999998370185</v>
      </c>
    </row>
    <row r="69" spans="1:7" ht="42.75" customHeight="1">
      <c r="A69" s="155" t="s">
        <v>35</v>
      </c>
      <c r="B69" s="155"/>
      <c r="C69" s="155"/>
      <c r="D69" s="155"/>
      <c r="E69" s="155"/>
      <c r="F69" s="155"/>
      <c r="G69" s="155"/>
    </row>
    <row r="70" spans="1:7" s="2" customFormat="1" ht="14.25">
      <c r="A70" s="2" t="s">
        <v>100</v>
      </c>
      <c r="G70" s="9"/>
    </row>
    <row r="71" ht="11.25" customHeight="1"/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53">
    <mergeCell ref="A1:G1"/>
    <mergeCell ref="A2:G2"/>
    <mergeCell ref="A4:F4"/>
    <mergeCell ref="A5:F5"/>
    <mergeCell ref="A6:F6"/>
    <mergeCell ref="A7:G7"/>
    <mergeCell ref="A8:J8"/>
    <mergeCell ref="A9:G9"/>
    <mergeCell ref="A10:F10"/>
    <mergeCell ref="A11:F11"/>
    <mergeCell ref="A12:D12"/>
    <mergeCell ref="A13:D13"/>
    <mergeCell ref="A31:C31"/>
    <mergeCell ref="A32:C32"/>
    <mergeCell ref="A29:C29"/>
    <mergeCell ref="A34:F34"/>
    <mergeCell ref="A30:C30"/>
    <mergeCell ref="A23:C23"/>
    <mergeCell ref="A24:C24"/>
    <mergeCell ref="A25:C25"/>
    <mergeCell ref="A15:D15"/>
    <mergeCell ref="A16:G16"/>
    <mergeCell ref="A17:C17"/>
    <mergeCell ref="A18:C18"/>
    <mergeCell ref="A19:C19"/>
    <mergeCell ref="A26:C26"/>
    <mergeCell ref="A35:F35"/>
    <mergeCell ref="A36:F36"/>
    <mergeCell ref="A37:F37"/>
    <mergeCell ref="A38:F38"/>
    <mergeCell ref="A20:C20"/>
    <mergeCell ref="A21:C21"/>
    <mergeCell ref="A22:C22"/>
    <mergeCell ref="A27:C27"/>
    <mergeCell ref="A28:C28"/>
    <mergeCell ref="A33:C33"/>
    <mergeCell ref="A61:B61"/>
    <mergeCell ref="A39:G39"/>
    <mergeCell ref="A40:F40"/>
    <mergeCell ref="A41:F41"/>
    <mergeCell ref="A42:G42"/>
    <mergeCell ref="A43:G43"/>
    <mergeCell ref="A44:G44"/>
    <mergeCell ref="A68:F68"/>
    <mergeCell ref="A69:G69"/>
    <mergeCell ref="A62:B62"/>
    <mergeCell ref="A63:G63"/>
    <mergeCell ref="A66:F66"/>
    <mergeCell ref="A45:B45"/>
    <mergeCell ref="A46:B46"/>
    <mergeCell ref="A50:B50"/>
    <mergeCell ref="A59:B59"/>
    <mergeCell ref="A60:B60"/>
  </mergeCells>
  <printOptions horizontalCentered="1"/>
  <pageMargins left="0" right="0" top="1.7716535433070868" bottom="1.1811023622047245" header="0" footer="0"/>
  <pageSetup fitToHeight="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38">
      <selection activeCell="E41" sqref="E41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101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95">
        <v>43266</v>
      </c>
      <c r="F13" s="27" t="s">
        <v>59</v>
      </c>
      <c r="G13" s="25">
        <v>2401719.36</v>
      </c>
    </row>
    <row r="14" spans="1:7" ht="13.5" customHeight="1">
      <c r="A14" s="89" t="s">
        <v>78</v>
      </c>
      <c r="B14" s="90"/>
      <c r="C14" s="90"/>
      <c r="D14" s="91"/>
      <c r="E14" s="95">
        <v>44180</v>
      </c>
      <c r="F14" s="27"/>
      <c r="G14" s="25"/>
    </row>
    <row r="15" spans="1:7" ht="13.5" customHeight="1">
      <c r="A15" s="162"/>
      <c r="B15" s="163"/>
      <c r="C15" s="163"/>
      <c r="D15" s="164"/>
      <c r="E15" s="95"/>
      <c r="F15" s="27"/>
      <c r="G15" s="25"/>
    </row>
    <row r="16" spans="1:7" ht="15" customHeight="1">
      <c r="A16" s="180" t="s">
        <v>6</v>
      </c>
      <c r="B16" s="181"/>
      <c r="C16" s="181"/>
      <c r="D16" s="181"/>
      <c r="E16" s="181"/>
      <c r="F16" s="181"/>
      <c r="G16" s="182"/>
    </row>
    <row r="17" spans="1:8" s="4" customFormat="1" ht="34.5" customHeight="1">
      <c r="A17" s="177" t="s">
        <v>7</v>
      </c>
      <c r="B17" s="178"/>
      <c r="C17" s="179"/>
      <c r="D17" s="32" t="s">
        <v>8</v>
      </c>
      <c r="E17" s="92" t="s">
        <v>9</v>
      </c>
      <c r="F17" s="92" t="s">
        <v>10</v>
      </c>
      <c r="G17" s="32" t="s">
        <v>11</v>
      </c>
      <c r="H17" s="34"/>
    </row>
    <row r="18" spans="1:8" s="4" customFormat="1" ht="13.5" customHeight="1">
      <c r="A18" s="190">
        <v>44326</v>
      </c>
      <c r="B18" s="190"/>
      <c r="C18" s="190"/>
      <c r="D18" s="14">
        <v>12600</v>
      </c>
      <c r="E18" s="95">
        <v>44323</v>
      </c>
      <c r="F18" s="20">
        <v>134875164</v>
      </c>
      <c r="G18" s="25">
        <v>12600</v>
      </c>
      <c r="H18" s="34" t="s">
        <v>67</v>
      </c>
    </row>
    <row r="19" spans="1:9" s="4" customFormat="1" ht="13.5" customHeight="1">
      <c r="A19" s="174">
        <v>44347</v>
      </c>
      <c r="B19" s="175"/>
      <c r="C19" s="176"/>
      <c r="D19" s="29">
        <v>5400</v>
      </c>
      <c r="E19" s="93">
        <v>44342</v>
      </c>
      <c r="F19" s="24">
        <v>139430786</v>
      </c>
      <c r="G19" s="30">
        <v>5400</v>
      </c>
      <c r="H19" s="35" t="s">
        <v>66</v>
      </c>
      <c r="I19" s="9"/>
    </row>
    <row r="20" spans="1:8" ht="13.5" customHeight="1">
      <c r="A20" s="190">
        <v>44347</v>
      </c>
      <c r="B20" s="190"/>
      <c r="C20" s="190"/>
      <c r="D20" s="14">
        <v>2500</v>
      </c>
      <c r="E20" s="93">
        <v>44342</v>
      </c>
      <c r="F20" s="20">
        <v>139430798</v>
      </c>
      <c r="G20" s="14">
        <v>2550</v>
      </c>
      <c r="H20" s="35" t="s">
        <v>66</v>
      </c>
    </row>
    <row r="21" spans="1:9" s="4" customFormat="1" ht="13.5" customHeight="1">
      <c r="A21" s="190"/>
      <c r="B21" s="190"/>
      <c r="C21" s="190"/>
      <c r="D21" s="29"/>
      <c r="E21" s="93"/>
      <c r="F21" s="20"/>
      <c r="G21" s="30"/>
      <c r="H21" s="35"/>
      <c r="I21" s="9"/>
    </row>
    <row r="22" spans="1:8" ht="13.5" customHeight="1">
      <c r="A22" s="190"/>
      <c r="B22" s="190"/>
      <c r="C22" s="190"/>
      <c r="D22" s="29"/>
      <c r="E22" s="93"/>
      <c r="F22" s="20"/>
      <c r="G22" s="30"/>
      <c r="H22" s="35"/>
    </row>
    <row r="23" spans="1:8" ht="13.5" customHeight="1">
      <c r="A23" s="190"/>
      <c r="B23" s="190"/>
      <c r="C23" s="190"/>
      <c r="D23" s="29"/>
      <c r="E23" s="93"/>
      <c r="F23" s="20"/>
      <c r="G23" s="30"/>
      <c r="H23" s="35"/>
    </row>
    <row r="24" spans="1:7" ht="13.5" customHeight="1">
      <c r="A24" s="174"/>
      <c r="B24" s="175"/>
      <c r="C24" s="176"/>
      <c r="D24" s="29"/>
      <c r="E24" s="93"/>
      <c r="F24" s="24"/>
      <c r="G24" s="30"/>
    </row>
    <row r="25" spans="1:7" ht="13.5" customHeight="1">
      <c r="A25" s="174"/>
      <c r="B25" s="175"/>
      <c r="C25" s="176"/>
      <c r="D25" s="29"/>
      <c r="E25" s="93"/>
      <c r="F25" s="24"/>
      <c r="G25" s="30"/>
    </row>
    <row r="26" spans="1:7" ht="13.5" customHeight="1">
      <c r="A26" s="174"/>
      <c r="B26" s="175"/>
      <c r="C26" s="176"/>
      <c r="D26" s="29"/>
      <c r="E26" s="93"/>
      <c r="F26" s="24"/>
      <c r="G26" s="30"/>
    </row>
    <row r="27" spans="1:7" ht="13.5" customHeight="1">
      <c r="A27" s="167" t="s">
        <v>12</v>
      </c>
      <c r="B27" s="168"/>
      <c r="C27" s="168"/>
      <c r="D27" s="168"/>
      <c r="E27" s="168"/>
      <c r="F27" s="169"/>
      <c r="G27" s="13">
        <v>0.42</v>
      </c>
    </row>
    <row r="28" spans="1:7" ht="13.5" customHeight="1">
      <c r="A28" s="167" t="s">
        <v>13</v>
      </c>
      <c r="B28" s="168"/>
      <c r="C28" s="168"/>
      <c r="D28" s="168"/>
      <c r="E28" s="168"/>
      <c r="F28" s="169"/>
      <c r="G28" s="25">
        <f>SUM(G18:G26)</f>
        <v>20550</v>
      </c>
    </row>
    <row r="29" spans="1:7" ht="13.5" customHeight="1">
      <c r="A29" s="167" t="s">
        <v>14</v>
      </c>
      <c r="B29" s="168"/>
      <c r="C29" s="168"/>
      <c r="D29" s="168"/>
      <c r="E29" s="168"/>
      <c r="F29" s="169"/>
      <c r="G29" s="25">
        <v>13.19</v>
      </c>
    </row>
    <row r="30" spans="1:7" ht="13.5" customHeight="1">
      <c r="A30" s="167" t="s">
        <v>15</v>
      </c>
      <c r="B30" s="168"/>
      <c r="C30" s="168"/>
      <c r="D30" s="168"/>
      <c r="E30" s="168"/>
      <c r="F30" s="169"/>
      <c r="G30" s="25">
        <v>0</v>
      </c>
    </row>
    <row r="31" spans="1:7" ht="13.5" customHeight="1">
      <c r="A31" s="167" t="s">
        <v>29</v>
      </c>
      <c r="B31" s="168"/>
      <c r="C31" s="168"/>
      <c r="D31" s="168"/>
      <c r="E31" s="168"/>
      <c r="F31" s="169"/>
      <c r="G31" s="25">
        <f>G27+G28+G29+G30</f>
        <v>20563.609999999997</v>
      </c>
    </row>
    <row r="32" spans="1:7" ht="13.5" customHeight="1">
      <c r="A32" s="171"/>
      <c r="B32" s="172"/>
      <c r="C32" s="172"/>
      <c r="D32" s="172"/>
      <c r="E32" s="172"/>
      <c r="F32" s="172"/>
      <c r="G32" s="173"/>
    </row>
    <row r="33" spans="1:7" ht="13.5" customHeight="1">
      <c r="A33" s="167" t="s">
        <v>16</v>
      </c>
      <c r="B33" s="168"/>
      <c r="C33" s="168"/>
      <c r="D33" s="168"/>
      <c r="E33" s="168"/>
      <c r="F33" s="169"/>
      <c r="G33" s="28"/>
    </row>
    <row r="34" spans="1:7" ht="13.5" customHeight="1">
      <c r="A34" s="167" t="s">
        <v>17</v>
      </c>
      <c r="B34" s="168"/>
      <c r="C34" s="168"/>
      <c r="D34" s="168"/>
      <c r="E34" s="168"/>
      <c r="F34" s="169"/>
      <c r="G34" s="25">
        <f>G31+G33</f>
        <v>20563.609999999997</v>
      </c>
    </row>
    <row r="35" spans="1:7" ht="14.25">
      <c r="A35" s="8"/>
      <c r="B35" s="8"/>
      <c r="C35" s="8"/>
      <c r="D35" s="8"/>
      <c r="E35" s="8"/>
      <c r="F35" s="8"/>
      <c r="G35" s="21"/>
    </row>
    <row r="36" spans="1:7" ht="63.75" customHeight="1">
      <c r="A36" s="170" t="s">
        <v>102</v>
      </c>
      <c r="B36" s="170"/>
      <c r="C36" s="170"/>
      <c r="D36" s="170"/>
      <c r="E36" s="170"/>
      <c r="F36" s="170"/>
      <c r="G36" s="170"/>
    </row>
    <row r="37" spans="1:7" ht="33.75" customHeight="1">
      <c r="A37" s="22"/>
      <c r="B37" s="22"/>
      <c r="C37" s="22"/>
      <c r="D37" s="22"/>
      <c r="E37" s="23"/>
      <c r="F37" s="22"/>
      <c r="G37" s="21"/>
    </row>
    <row r="38" spans="1:8" s="5" customFormat="1" ht="14.25">
      <c r="A38" s="165" t="s">
        <v>18</v>
      </c>
      <c r="B38" s="165"/>
      <c r="C38" s="165"/>
      <c r="D38" s="165"/>
      <c r="E38" s="165"/>
      <c r="F38" s="165"/>
      <c r="G38" s="165"/>
      <c r="H38" s="36"/>
    </row>
    <row r="39" spans="1:8" s="5" customFormat="1" ht="14.25">
      <c r="A39" s="165" t="s">
        <v>62</v>
      </c>
      <c r="B39" s="165"/>
      <c r="C39" s="165"/>
      <c r="D39" s="165"/>
      <c r="E39" s="165"/>
      <c r="F39" s="165"/>
      <c r="G39" s="165"/>
      <c r="H39" s="36"/>
    </row>
    <row r="40" spans="1:8" s="6" customFormat="1" ht="68.25" customHeight="1">
      <c r="A40" s="166" t="s">
        <v>19</v>
      </c>
      <c r="B40" s="166"/>
      <c r="C40" s="94" t="s">
        <v>20</v>
      </c>
      <c r="D40" s="94" t="s">
        <v>50</v>
      </c>
      <c r="E40" s="94" t="s">
        <v>21</v>
      </c>
      <c r="F40" s="94" t="s">
        <v>57</v>
      </c>
      <c r="G40" s="94" t="s">
        <v>22</v>
      </c>
      <c r="H40" s="37"/>
    </row>
    <row r="41" spans="1:7" ht="15" customHeight="1">
      <c r="A41" s="156" t="s">
        <v>37</v>
      </c>
      <c r="B41" s="157"/>
      <c r="C41" s="16">
        <f>30076.95+13.64</f>
        <v>30090.59</v>
      </c>
      <c r="D41" s="16">
        <v>6507.59</v>
      </c>
      <c r="E41" s="19">
        <f>12600+37.92-11.64</f>
        <v>12626.28</v>
      </c>
      <c r="F41" s="19">
        <f>D41+E41</f>
        <v>19133.870000000003</v>
      </c>
      <c r="G41" s="16">
        <f>C41-E41</f>
        <v>17464.309999999998</v>
      </c>
    </row>
    <row r="42" spans="1:7" ht="15" customHeight="1" hidden="1">
      <c r="A42" s="96" t="s">
        <v>52</v>
      </c>
      <c r="B42" s="27"/>
      <c r="C42" s="16"/>
      <c r="D42" s="16"/>
      <c r="E42" s="19"/>
      <c r="F42" s="19">
        <f aca="true" t="shared" si="0" ref="F42:F58">D42+E42</f>
        <v>0</v>
      </c>
      <c r="G42" s="16"/>
    </row>
    <row r="43" spans="1:7" ht="15" customHeight="1" hidden="1">
      <c r="A43" s="96" t="s">
        <v>36</v>
      </c>
      <c r="B43" s="27"/>
      <c r="C43" s="16"/>
      <c r="D43" s="16"/>
      <c r="E43" s="19"/>
      <c r="F43" s="19">
        <f t="shared" si="0"/>
        <v>0</v>
      </c>
      <c r="G43" s="16"/>
    </row>
    <row r="44" spans="1:7" ht="15" customHeight="1" hidden="1">
      <c r="A44" s="96" t="s">
        <v>38</v>
      </c>
      <c r="B44" s="27"/>
      <c r="C44" s="16"/>
      <c r="D44" s="16"/>
      <c r="E44" s="19"/>
      <c r="F44" s="19">
        <f t="shared" si="0"/>
        <v>0</v>
      </c>
      <c r="G44" s="16"/>
    </row>
    <row r="45" spans="1:7" ht="15" customHeight="1" hidden="1">
      <c r="A45" s="156" t="s">
        <v>39</v>
      </c>
      <c r="B45" s="157"/>
      <c r="C45" s="16"/>
      <c r="D45" s="16"/>
      <c r="E45" s="19"/>
      <c r="F45" s="19">
        <f t="shared" si="0"/>
        <v>0</v>
      </c>
      <c r="G45" s="16"/>
    </row>
    <row r="46" spans="1:7" ht="15" customHeight="1" hidden="1">
      <c r="A46" s="96" t="s">
        <v>40</v>
      </c>
      <c r="B46" s="27"/>
      <c r="C46" s="16"/>
      <c r="D46" s="16"/>
      <c r="E46" s="19"/>
      <c r="F46" s="19">
        <f t="shared" si="0"/>
        <v>0</v>
      </c>
      <c r="G46" s="16"/>
    </row>
    <row r="47" spans="1:7" ht="15" customHeight="1" hidden="1">
      <c r="A47" s="96" t="s">
        <v>41</v>
      </c>
      <c r="B47" s="27"/>
      <c r="C47" s="16"/>
      <c r="D47" s="16"/>
      <c r="E47" s="19"/>
      <c r="F47" s="19">
        <f t="shared" si="0"/>
        <v>0</v>
      </c>
      <c r="G47" s="16"/>
    </row>
    <row r="48" spans="1:7" ht="15" customHeight="1" hidden="1">
      <c r="A48" s="96" t="s">
        <v>55</v>
      </c>
      <c r="B48" s="27"/>
      <c r="C48" s="16"/>
      <c r="D48" s="16"/>
      <c r="E48" s="19"/>
      <c r="F48" s="19">
        <f t="shared" si="0"/>
        <v>0</v>
      </c>
      <c r="G48" s="16"/>
    </row>
    <row r="49" spans="1:7" ht="15" customHeight="1">
      <c r="A49" s="96" t="s">
        <v>42</v>
      </c>
      <c r="B49" s="27"/>
      <c r="C49" s="16">
        <v>1282</v>
      </c>
      <c r="D49" s="16">
        <v>919.94</v>
      </c>
      <c r="E49" s="19"/>
      <c r="F49" s="19">
        <f t="shared" si="0"/>
        <v>919.94</v>
      </c>
      <c r="G49" s="16">
        <f>C49-E49</f>
        <v>1282</v>
      </c>
    </row>
    <row r="50" spans="1:7" ht="15" customHeight="1" hidden="1">
      <c r="A50" s="96" t="s">
        <v>51</v>
      </c>
      <c r="B50" s="27"/>
      <c r="C50" s="16"/>
      <c r="D50" s="16"/>
      <c r="E50" s="19"/>
      <c r="F50" s="19">
        <f t="shared" si="0"/>
        <v>0</v>
      </c>
      <c r="G50" s="16">
        <f aca="true" t="shared" si="1" ref="G50:G56">C50-E50</f>
        <v>0</v>
      </c>
    </row>
    <row r="51" spans="1:7" ht="15" customHeight="1" hidden="1">
      <c r="A51" s="96" t="s">
        <v>43</v>
      </c>
      <c r="B51" s="27"/>
      <c r="C51" s="16"/>
      <c r="D51" s="16"/>
      <c r="E51" s="19"/>
      <c r="F51" s="19">
        <f t="shared" si="0"/>
        <v>0</v>
      </c>
      <c r="G51" s="16">
        <f t="shared" si="1"/>
        <v>0</v>
      </c>
    </row>
    <row r="52" spans="1:7" ht="16.5" customHeight="1" hidden="1">
      <c r="A52" s="96" t="s">
        <v>44</v>
      </c>
      <c r="B52" s="27"/>
      <c r="C52" s="16"/>
      <c r="D52" s="16"/>
      <c r="E52" s="19"/>
      <c r="F52" s="19">
        <f t="shared" si="0"/>
        <v>0</v>
      </c>
      <c r="G52" s="16">
        <f t="shared" si="1"/>
        <v>0</v>
      </c>
    </row>
    <row r="53" spans="1:7" ht="15" customHeight="1" hidden="1">
      <c r="A53" s="96" t="s">
        <v>45</v>
      </c>
      <c r="B53" s="27"/>
      <c r="C53" s="16"/>
      <c r="D53" s="16"/>
      <c r="E53" s="19"/>
      <c r="F53" s="19">
        <f t="shared" si="0"/>
        <v>0</v>
      </c>
      <c r="G53" s="16">
        <f t="shared" si="1"/>
        <v>0</v>
      </c>
    </row>
    <row r="54" spans="1:7" ht="15" customHeight="1">
      <c r="A54" s="96" t="s">
        <v>46</v>
      </c>
      <c r="B54" s="27"/>
      <c r="C54" s="16">
        <v>583.96</v>
      </c>
      <c r="D54" s="16">
        <v>11.64</v>
      </c>
      <c r="E54" s="19"/>
      <c r="F54" s="19">
        <f t="shared" si="0"/>
        <v>11.64</v>
      </c>
      <c r="G54" s="16">
        <f t="shared" si="1"/>
        <v>583.96</v>
      </c>
    </row>
    <row r="55" spans="1:7" ht="15" customHeight="1" hidden="1">
      <c r="A55" s="156" t="s">
        <v>47</v>
      </c>
      <c r="B55" s="157"/>
      <c r="C55" s="16"/>
      <c r="D55" s="16"/>
      <c r="E55" s="19"/>
      <c r="F55" s="19">
        <f t="shared" si="0"/>
        <v>0</v>
      </c>
      <c r="G55" s="16">
        <f t="shared" si="1"/>
        <v>0</v>
      </c>
    </row>
    <row r="56" spans="1:7" ht="15" customHeight="1">
      <c r="A56" s="156" t="s">
        <v>48</v>
      </c>
      <c r="B56" s="157"/>
      <c r="C56" s="16"/>
      <c r="D56" s="16">
        <v>74.83</v>
      </c>
      <c r="E56" s="19"/>
      <c r="F56" s="19">
        <f t="shared" si="0"/>
        <v>74.83</v>
      </c>
      <c r="G56" s="16">
        <f t="shared" si="1"/>
        <v>0</v>
      </c>
    </row>
    <row r="57" spans="1:7" ht="15" customHeight="1">
      <c r="A57" s="156" t="s">
        <v>49</v>
      </c>
      <c r="B57" s="157"/>
      <c r="C57" s="16">
        <v>173.43</v>
      </c>
      <c r="D57" s="16">
        <v>409.69</v>
      </c>
      <c r="E57" s="19"/>
      <c r="F57" s="19">
        <f t="shared" si="0"/>
        <v>409.69</v>
      </c>
      <c r="G57" s="16">
        <f>C57-E57</f>
        <v>173.43</v>
      </c>
    </row>
    <row r="58" spans="1:7" ht="15" customHeight="1">
      <c r="A58" s="156"/>
      <c r="B58" s="157"/>
      <c r="C58" s="16"/>
      <c r="D58" s="16"/>
      <c r="E58" s="19"/>
      <c r="F58" s="19">
        <f t="shared" si="0"/>
        <v>0</v>
      </c>
      <c r="G58" s="16"/>
    </row>
    <row r="59" spans="1:8" s="5" customFormat="1" ht="20.25" customHeight="1">
      <c r="A59" s="158" t="s">
        <v>0</v>
      </c>
      <c r="B59" s="158"/>
      <c r="C59" s="18">
        <f>SUM(C41:C58)</f>
        <v>32129.98</v>
      </c>
      <c r="D59" s="18">
        <f>SUM(D41:D58)</f>
        <v>7923.6900000000005</v>
      </c>
      <c r="E59" s="18">
        <f>SUM(E41:E58)</f>
        <v>12626.28</v>
      </c>
      <c r="F59" s="18">
        <f>SUM(F41:F58)</f>
        <v>20549.97</v>
      </c>
      <c r="G59" s="18">
        <f>SUM(G41:G58)</f>
        <v>19503.699999999997</v>
      </c>
      <c r="H59" s="36"/>
    </row>
    <row r="60" spans="1:12" ht="10.5" customHeight="1">
      <c r="A60" s="38"/>
      <c r="B60" s="39"/>
      <c r="C60" s="39"/>
      <c r="D60" s="39"/>
      <c r="E60" s="39"/>
      <c r="F60" s="39"/>
      <c r="G60" s="40"/>
      <c r="L60" s="17"/>
    </row>
    <row r="61" spans="1:7" ht="14.25">
      <c r="A61" s="159" t="s">
        <v>23</v>
      </c>
      <c r="B61" s="160"/>
      <c r="C61" s="160"/>
      <c r="D61" s="160"/>
      <c r="E61" s="160"/>
      <c r="F61" s="160"/>
      <c r="G61" s="161"/>
    </row>
    <row r="62" spans="1:7" ht="14.25">
      <c r="A62" s="26" t="s">
        <v>24</v>
      </c>
      <c r="B62" s="89"/>
      <c r="C62" s="90"/>
      <c r="D62" s="90"/>
      <c r="E62" s="90"/>
      <c r="F62" s="91"/>
      <c r="G62" s="14">
        <f>G34</f>
        <v>20563.609999999997</v>
      </c>
    </row>
    <row r="63" spans="1:7" ht="14.25">
      <c r="A63" s="89" t="s">
        <v>25</v>
      </c>
      <c r="B63" s="90"/>
      <c r="C63" s="90"/>
      <c r="D63" s="90"/>
      <c r="E63" s="90"/>
      <c r="F63" s="91"/>
      <c r="G63" s="14">
        <f>D59+E59</f>
        <v>20549.97</v>
      </c>
    </row>
    <row r="64" spans="1:7" ht="14.25">
      <c r="A64" s="162" t="s">
        <v>26</v>
      </c>
      <c r="B64" s="163"/>
      <c r="C64" s="163"/>
      <c r="D64" s="163"/>
      <c r="E64" s="163"/>
      <c r="F64" s="164"/>
      <c r="G64" s="14">
        <f>G62-G63</f>
        <v>13.63999999999578</v>
      </c>
    </row>
    <row r="65" spans="1:7" ht="14.25">
      <c r="A65" s="89" t="s">
        <v>27</v>
      </c>
      <c r="B65" s="90"/>
      <c r="C65" s="90"/>
      <c r="D65" s="90"/>
      <c r="E65" s="90"/>
      <c r="F65" s="91"/>
      <c r="G65" s="15">
        <v>0</v>
      </c>
    </row>
    <row r="66" spans="1:7" ht="14.25">
      <c r="A66" s="162" t="s">
        <v>28</v>
      </c>
      <c r="B66" s="163"/>
      <c r="C66" s="163"/>
      <c r="D66" s="163"/>
      <c r="E66" s="163"/>
      <c r="F66" s="164"/>
      <c r="G66" s="46">
        <f>G64-G65</f>
        <v>13.63999999999578</v>
      </c>
    </row>
    <row r="67" spans="3:6" ht="7.5" customHeight="1">
      <c r="C67" s="11"/>
      <c r="D67" s="11"/>
      <c r="E67" s="11"/>
      <c r="F67" s="11"/>
    </row>
    <row r="68" spans="1:7" ht="4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12" s="21" customFormat="1" ht="14.25">
      <c r="A69" s="2" t="s">
        <v>103</v>
      </c>
      <c r="B69" s="2"/>
      <c r="C69" s="2"/>
      <c r="D69" s="2"/>
      <c r="E69" s="2"/>
      <c r="F69" s="2"/>
      <c r="G69" s="9"/>
      <c r="I69" s="9"/>
      <c r="J69" s="9"/>
      <c r="K69" s="9"/>
      <c r="L69" s="9"/>
    </row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47">
    <mergeCell ref="A1:G1"/>
    <mergeCell ref="A2:G2"/>
    <mergeCell ref="A4:F4"/>
    <mergeCell ref="A5:F5"/>
    <mergeCell ref="A6:F6"/>
    <mergeCell ref="A7:G7"/>
    <mergeCell ref="A8:J8"/>
    <mergeCell ref="A9:G9"/>
    <mergeCell ref="A10:F10"/>
    <mergeCell ref="A11:F11"/>
    <mergeCell ref="A12:D12"/>
    <mergeCell ref="A13:D13"/>
    <mergeCell ref="A15:D15"/>
    <mergeCell ref="A16:G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F27"/>
    <mergeCell ref="A28:F28"/>
    <mergeCell ref="A29:F29"/>
    <mergeCell ref="A30:F30"/>
    <mergeCell ref="A31:F31"/>
    <mergeCell ref="A32:G32"/>
    <mergeCell ref="A58:B58"/>
    <mergeCell ref="A33:F33"/>
    <mergeCell ref="A34:F34"/>
    <mergeCell ref="A36:G36"/>
    <mergeCell ref="A38:G38"/>
    <mergeCell ref="A39:G39"/>
    <mergeCell ref="A40:B40"/>
    <mergeCell ref="A59:B59"/>
    <mergeCell ref="A61:G61"/>
    <mergeCell ref="A64:F64"/>
    <mergeCell ref="A66:F66"/>
    <mergeCell ref="A68:G68"/>
    <mergeCell ref="A41:B41"/>
    <mergeCell ref="A45:B45"/>
    <mergeCell ref="A55:B55"/>
    <mergeCell ref="A56:B56"/>
    <mergeCell ref="A57:B57"/>
  </mergeCells>
  <printOptions horizontalCentered="1"/>
  <pageMargins left="0" right="0" top="1.7716535433070868" bottom="1.1811023622047245" header="0" footer="0"/>
  <pageSetup fitToHeight="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98" zoomScaleSheetLayoutView="98" zoomScalePageLayoutView="0" workbookViewId="0" topLeftCell="A54">
      <selection activeCell="G29" sqref="G29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104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103">
        <v>43266</v>
      </c>
      <c r="F13" s="27" t="s">
        <v>59</v>
      </c>
      <c r="G13" s="25">
        <v>2401719.36</v>
      </c>
    </row>
    <row r="14" spans="1:7" ht="13.5" customHeight="1">
      <c r="A14" s="97" t="s">
        <v>78</v>
      </c>
      <c r="B14" s="98"/>
      <c r="C14" s="98"/>
      <c r="D14" s="99"/>
      <c r="E14" s="103">
        <v>44180</v>
      </c>
      <c r="F14" s="27"/>
      <c r="G14" s="25"/>
    </row>
    <row r="15" spans="1:7" ht="13.5" customHeight="1">
      <c r="A15" s="162"/>
      <c r="B15" s="163"/>
      <c r="C15" s="163"/>
      <c r="D15" s="164"/>
      <c r="E15" s="103"/>
      <c r="F15" s="27"/>
      <c r="G15" s="25"/>
    </row>
    <row r="16" spans="1:7" ht="15" customHeight="1">
      <c r="A16" s="180" t="s">
        <v>6</v>
      </c>
      <c r="B16" s="181"/>
      <c r="C16" s="181"/>
      <c r="D16" s="181"/>
      <c r="E16" s="181"/>
      <c r="F16" s="181"/>
      <c r="G16" s="182"/>
    </row>
    <row r="17" spans="1:8" s="4" customFormat="1" ht="34.5" customHeight="1">
      <c r="A17" s="177" t="s">
        <v>7</v>
      </c>
      <c r="B17" s="178"/>
      <c r="C17" s="179"/>
      <c r="D17" s="32" t="s">
        <v>8</v>
      </c>
      <c r="E17" s="102" t="s">
        <v>9</v>
      </c>
      <c r="F17" s="102" t="s">
        <v>10</v>
      </c>
      <c r="G17" s="32" t="s">
        <v>11</v>
      </c>
      <c r="H17" s="34"/>
    </row>
    <row r="18" spans="1:8" s="4" customFormat="1" ht="13.5" customHeight="1">
      <c r="A18" s="190">
        <v>44357</v>
      </c>
      <c r="B18" s="190"/>
      <c r="C18" s="190"/>
      <c r="D18" s="14">
        <v>12600</v>
      </c>
      <c r="E18" s="103">
        <v>44356</v>
      </c>
      <c r="F18" s="20">
        <v>143481912</v>
      </c>
      <c r="G18" s="25">
        <v>12600</v>
      </c>
      <c r="H18" s="34" t="s">
        <v>70</v>
      </c>
    </row>
    <row r="19" spans="1:9" s="4" customFormat="1" ht="13.5" customHeight="1">
      <c r="A19" s="174"/>
      <c r="B19" s="175"/>
      <c r="C19" s="176"/>
      <c r="D19" s="29"/>
      <c r="E19" s="101"/>
      <c r="F19" s="24"/>
      <c r="G19" s="30"/>
      <c r="H19" s="35"/>
      <c r="I19" s="9"/>
    </row>
    <row r="20" spans="1:8" ht="13.5" customHeight="1">
      <c r="A20" s="190"/>
      <c r="B20" s="190"/>
      <c r="C20" s="190"/>
      <c r="D20" s="14"/>
      <c r="E20" s="101"/>
      <c r="F20" s="20"/>
      <c r="G20" s="14"/>
      <c r="H20" s="35"/>
    </row>
    <row r="21" spans="1:9" s="4" customFormat="1" ht="13.5" customHeight="1">
      <c r="A21" s="190"/>
      <c r="B21" s="190"/>
      <c r="C21" s="190"/>
      <c r="D21" s="29"/>
      <c r="E21" s="101"/>
      <c r="F21" s="20"/>
      <c r="G21" s="30"/>
      <c r="H21" s="35"/>
      <c r="I21" s="9"/>
    </row>
    <row r="22" spans="1:8" ht="13.5" customHeight="1">
      <c r="A22" s="190"/>
      <c r="B22" s="190"/>
      <c r="C22" s="190"/>
      <c r="D22" s="29"/>
      <c r="E22" s="101"/>
      <c r="F22" s="20"/>
      <c r="G22" s="30"/>
      <c r="H22" s="35"/>
    </row>
    <row r="23" spans="1:8" ht="13.5" customHeight="1">
      <c r="A23" s="190"/>
      <c r="B23" s="190"/>
      <c r="C23" s="190"/>
      <c r="D23" s="29"/>
      <c r="E23" s="101"/>
      <c r="F23" s="20"/>
      <c r="G23" s="30"/>
      <c r="H23" s="35"/>
    </row>
    <row r="24" spans="1:7" ht="13.5" customHeight="1">
      <c r="A24" s="174"/>
      <c r="B24" s="175"/>
      <c r="C24" s="176"/>
      <c r="D24" s="29"/>
      <c r="E24" s="101"/>
      <c r="F24" s="24"/>
      <c r="G24" s="30"/>
    </row>
    <row r="25" spans="1:7" ht="13.5" customHeight="1">
      <c r="A25" s="174"/>
      <c r="B25" s="175"/>
      <c r="C25" s="176"/>
      <c r="D25" s="29"/>
      <c r="E25" s="101"/>
      <c r="F25" s="24"/>
      <c r="G25" s="30"/>
    </row>
    <row r="26" spans="1:7" ht="13.5" customHeight="1">
      <c r="A26" s="174"/>
      <c r="B26" s="175"/>
      <c r="C26" s="176"/>
      <c r="D26" s="29"/>
      <c r="E26" s="101"/>
      <c r="F26" s="24"/>
      <c r="G26" s="30"/>
    </row>
    <row r="27" spans="1:7" ht="13.5" customHeight="1">
      <c r="A27" s="167" t="s">
        <v>12</v>
      </c>
      <c r="B27" s="168"/>
      <c r="C27" s="168"/>
      <c r="D27" s="168"/>
      <c r="E27" s="168"/>
      <c r="F27" s="169"/>
      <c r="G27" s="13">
        <v>13.64</v>
      </c>
    </row>
    <row r="28" spans="1:7" ht="13.5" customHeight="1">
      <c r="A28" s="167" t="s">
        <v>13</v>
      </c>
      <c r="B28" s="168"/>
      <c r="C28" s="168"/>
      <c r="D28" s="168"/>
      <c r="E28" s="168"/>
      <c r="F28" s="169"/>
      <c r="G28" s="25">
        <f>SUM(G18:G26)</f>
        <v>12600</v>
      </c>
    </row>
    <row r="29" spans="1:7" ht="13.5" customHeight="1">
      <c r="A29" s="167" t="s">
        <v>14</v>
      </c>
      <c r="B29" s="168"/>
      <c r="C29" s="168"/>
      <c r="D29" s="168"/>
      <c r="E29" s="168"/>
      <c r="F29" s="169"/>
      <c r="G29" s="25">
        <v>15.09</v>
      </c>
    </row>
    <row r="30" spans="1:7" ht="13.5" customHeight="1">
      <c r="A30" s="167" t="s">
        <v>15</v>
      </c>
      <c r="B30" s="168"/>
      <c r="C30" s="168"/>
      <c r="D30" s="168"/>
      <c r="E30" s="168"/>
      <c r="F30" s="169"/>
      <c r="G30" s="25">
        <v>0</v>
      </c>
    </row>
    <row r="31" spans="1:7" ht="13.5" customHeight="1">
      <c r="A31" s="167" t="s">
        <v>29</v>
      </c>
      <c r="B31" s="168"/>
      <c r="C31" s="168"/>
      <c r="D31" s="168"/>
      <c r="E31" s="168"/>
      <c r="F31" s="169"/>
      <c r="G31" s="25">
        <f>G27+G28+G29+G30</f>
        <v>12628.73</v>
      </c>
    </row>
    <row r="32" spans="1:7" ht="13.5" customHeight="1">
      <c r="A32" s="171"/>
      <c r="B32" s="172"/>
      <c r="C32" s="172"/>
      <c r="D32" s="172"/>
      <c r="E32" s="172"/>
      <c r="F32" s="172"/>
      <c r="G32" s="173"/>
    </row>
    <row r="33" spans="1:7" ht="13.5" customHeight="1">
      <c r="A33" s="167" t="s">
        <v>16</v>
      </c>
      <c r="B33" s="168"/>
      <c r="C33" s="168"/>
      <c r="D33" s="168"/>
      <c r="E33" s="168"/>
      <c r="F33" s="169"/>
      <c r="G33" s="28"/>
    </row>
    <row r="34" spans="1:7" ht="13.5" customHeight="1">
      <c r="A34" s="167" t="s">
        <v>17</v>
      </c>
      <c r="B34" s="168"/>
      <c r="C34" s="168"/>
      <c r="D34" s="168"/>
      <c r="E34" s="168"/>
      <c r="F34" s="169"/>
      <c r="G34" s="25">
        <f>G31+G33</f>
        <v>12628.73</v>
      </c>
    </row>
    <row r="35" spans="1:7" ht="14.25">
      <c r="A35" s="8"/>
      <c r="B35" s="8"/>
      <c r="C35" s="8"/>
      <c r="D35" s="8"/>
      <c r="E35" s="8"/>
      <c r="F35" s="8"/>
      <c r="G35" s="21"/>
    </row>
    <row r="36" spans="1:7" ht="63.75" customHeight="1">
      <c r="A36" s="170" t="s">
        <v>105</v>
      </c>
      <c r="B36" s="170"/>
      <c r="C36" s="170"/>
      <c r="D36" s="170"/>
      <c r="E36" s="170"/>
      <c r="F36" s="170"/>
      <c r="G36" s="170"/>
    </row>
    <row r="37" spans="1:7" ht="33.75" customHeight="1">
      <c r="A37" s="22"/>
      <c r="B37" s="22"/>
      <c r="C37" s="22"/>
      <c r="D37" s="22"/>
      <c r="E37" s="23"/>
      <c r="F37" s="22"/>
      <c r="G37" s="21"/>
    </row>
    <row r="38" spans="1:8" s="5" customFormat="1" ht="14.25">
      <c r="A38" s="165" t="s">
        <v>18</v>
      </c>
      <c r="B38" s="165"/>
      <c r="C38" s="165"/>
      <c r="D38" s="165"/>
      <c r="E38" s="165"/>
      <c r="F38" s="165"/>
      <c r="G38" s="165"/>
      <c r="H38" s="36"/>
    </row>
    <row r="39" spans="1:8" s="5" customFormat="1" ht="14.25">
      <c r="A39" s="165" t="s">
        <v>62</v>
      </c>
      <c r="B39" s="165"/>
      <c r="C39" s="165"/>
      <c r="D39" s="165"/>
      <c r="E39" s="165"/>
      <c r="F39" s="165"/>
      <c r="G39" s="165"/>
      <c r="H39" s="36"/>
    </row>
    <row r="40" spans="1:8" s="6" customFormat="1" ht="68.25" customHeight="1">
      <c r="A40" s="166" t="s">
        <v>19</v>
      </c>
      <c r="B40" s="166"/>
      <c r="C40" s="100" t="s">
        <v>20</v>
      </c>
      <c r="D40" s="100" t="s">
        <v>50</v>
      </c>
      <c r="E40" s="100" t="s">
        <v>21</v>
      </c>
      <c r="F40" s="100" t="s">
        <v>57</v>
      </c>
      <c r="G40" s="100" t="s">
        <v>22</v>
      </c>
      <c r="H40" s="37"/>
    </row>
    <row r="41" spans="1:9" ht="15" customHeight="1">
      <c r="A41" s="156" t="s">
        <v>37</v>
      </c>
      <c r="B41" s="157"/>
      <c r="C41" s="16">
        <v>36137.367</v>
      </c>
      <c r="D41" s="16"/>
      <c r="E41" s="19">
        <v>12627.54</v>
      </c>
      <c r="F41" s="19">
        <f>D41+E41</f>
        <v>12627.54</v>
      </c>
      <c r="G41" s="16">
        <f>17464.31+I41</f>
        <v>40974.137</v>
      </c>
      <c r="I41" s="74">
        <f>C41-E41</f>
        <v>23509.826999999997</v>
      </c>
    </row>
    <row r="42" spans="1:7" ht="15" customHeight="1" hidden="1">
      <c r="A42" s="104" t="s">
        <v>52</v>
      </c>
      <c r="B42" s="27"/>
      <c r="C42" s="16"/>
      <c r="D42" s="16"/>
      <c r="E42" s="19"/>
      <c r="F42" s="19">
        <f aca="true" t="shared" si="0" ref="F42:F58">D42+E42</f>
        <v>0</v>
      </c>
      <c r="G42" s="16"/>
    </row>
    <row r="43" spans="1:7" ht="15" customHeight="1" hidden="1">
      <c r="A43" s="104" t="s">
        <v>36</v>
      </c>
      <c r="B43" s="27"/>
      <c r="C43" s="16"/>
      <c r="D43" s="16"/>
      <c r="E43" s="19"/>
      <c r="F43" s="19">
        <f t="shared" si="0"/>
        <v>0</v>
      </c>
      <c r="G43" s="16"/>
    </row>
    <row r="44" spans="1:7" ht="15" customHeight="1" hidden="1">
      <c r="A44" s="104" t="s">
        <v>38</v>
      </c>
      <c r="B44" s="27"/>
      <c r="C44" s="16"/>
      <c r="D44" s="16"/>
      <c r="E44" s="19"/>
      <c r="F44" s="19">
        <f t="shared" si="0"/>
        <v>0</v>
      </c>
      <c r="G44" s="16"/>
    </row>
    <row r="45" spans="1:7" ht="15" customHeight="1">
      <c r="A45" s="156" t="s">
        <v>39</v>
      </c>
      <c r="B45" s="157"/>
      <c r="C45" s="16">
        <v>881.88</v>
      </c>
      <c r="D45" s="16"/>
      <c r="E45" s="19"/>
      <c r="F45" s="19">
        <f t="shared" si="0"/>
        <v>0</v>
      </c>
      <c r="G45" s="16">
        <v>881.88</v>
      </c>
    </row>
    <row r="46" spans="1:7" ht="15" customHeight="1" hidden="1">
      <c r="A46" s="104" t="s">
        <v>40</v>
      </c>
      <c r="B46" s="27"/>
      <c r="C46" s="16"/>
      <c r="D46" s="16"/>
      <c r="E46" s="19"/>
      <c r="F46" s="19">
        <f t="shared" si="0"/>
        <v>0</v>
      </c>
      <c r="G46" s="16"/>
    </row>
    <row r="47" spans="1:7" ht="15" customHeight="1" hidden="1">
      <c r="A47" s="104" t="s">
        <v>41</v>
      </c>
      <c r="B47" s="27"/>
      <c r="C47" s="16"/>
      <c r="D47" s="16"/>
      <c r="E47" s="19"/>
      <c r="F47" s="19">
        <f t="shared" si="0"/>
        <v>0</v>
      </c>
      <c r="G47" s="16"/>
    </row>
    <row r="48" spans="1:7" ht="15" customHeight="1" hidden="1">
      <c r="A48" s="104" t="s">
        <v>55</v>
      </c>
      <c r="B48" s="27"/>
      <c r="C48" s="16"/>
      <c r="D48" s="16"/>
      <c r="E48" s="19"/>
      <c r="F48" s="19">
        <f t="shared" si="0"/>
        <v>0</v>
      </c>
      <c r="G48" s="16"/>
    </row>
    <row r="49" spans="1:7" ht="15" customHeight="1">
      <c r="A49" s="104" t="s">
        <v>42</v>
      </c>
      <c r="B49" s="27"/>
      <c r="C49" s="16">
        <v>1648.95</v>
      </c>
      <c r="D49" s="16"/>
      <c r="E49" s="19"/>
      <c r="F49" s="19">
        <f t="shared" si="0"/>
        <v>0</v>
      </c>
      <c r="G49" s="16">
        <f>1282+1648.95</f>
        <v>2930.95</v>
      </c>
    </row>
    <row r="50" spans="1:7" ht="15" customHeight="1" hidden="1">
      <c r="A50" s="104" t="s">
        <v>51</v>
      </c>
      <c r="B50" s="27"/>
      <c r="C50" s="16"/>
      <c r="D50" s="16"/>
      <c r="E50" s="19"/>
      <c r="F50" s="19">
        <f t="shared" si="0"/>
        <v>0</v>
      </c>
      <c r="G50" s="16"/>
    </row>
    <row r="51" spans="1:7" ht="15" customHeight="1" hidden="1">
      <c r="A51" s="104" t="s">
        <v>43</v>
      </c>
      <c r="B51" s="27"/>
      <c r="C51" s="16"/>
      <c r="D51" s="16"/>
      <c r="E51" s="19"/>
      <c r="F51" s="19">
        <f t="shared" si="0"/>
        <v>0</v>
      </c>
      <c r="G51" s="16"/>
    </row>
    <row r="52" spans="1:7" ht="16.5" customHeight="1" hidden="1">
      <c r="A52" s="104" t="s">
        <v>44</v>
      </c>
      <c r="B52" s="27"/>
      <c r="C52" s="16"/>
      <c r="D52" s="16"/>
      <c r="E52" s="19"/>
      <c r="F52" s="19">
        <f t="shared" si="0"/>
        <v>0</v>
      </c>
      <c r="G52" s="16"/>
    </row>
    <row r="53" spans="1:7" ht="15" customHeight="1" hidden="1">
      <c r="A53" s="104" t="s">
        <v>45</v>
      </c>
      <c r="B53" s="27"/>
      <c r="C53" s="16"/>
      <c r="D53" s="16"/>
      <c r="E53" s="19"/>
      <c r="F53" s="19">
        <f t="shared" si="0"/>
        <v>0</v>
      </c>
      <c r="G53" s="16"/>
    </row>
    <row r="54" spans="1:7" ht="15" customHeight="1">
      <c r="A54" s="104" t="s">
        <v>46</v>
      </c>
      <c r="B54" s="27"/>
      <c r="C54" s="16"/>
      <c r="D54" s="16"/>
      <c r="E54" s="19"/>
      <c r="F54" s="19">
        <f t="shared" si="0"/>
        <v>0</v>
      </c>
      <c r="G54" s="16">
        <v>583.96</v>
      </c>
    </row>
    <row r="55" spans="1:7" ht="15" customHeight="1">
      <c r="A55" s="156" t="s">
        <v>47</v>
      </c>
      <c r="B55" s="157"/>
      <c r="C55" s="16">
        <f>209.09+48.44</f>
        <v>257.53</v>
      </c>
      <c r="D55" s="16"/>
      <c r="E55" s="19"/>
      <c r="F55" s="19">
        <f t="shared" si="0"/>
        <v>0</v>
      </c>
      <c r="G55" s="16">
        <v>257.53</v>
      </c>
    </row>
    <row r="56" spans="1:7" ht="15" customHeight="1">
      <c r="A56" s="156" t="s">
        <v>48</v>
      </c>
      <c r="B56" s="157"/>
      <c r="C56" s="16">
        <v>128.99</v>
      </c>
      <c r="D56" s="16"/>
      <c r="E56" s="19"/>
      <c r="F56" s="19">
        <f t="shared" si="0"/>
        <v>0</v>
      </c>
      <c r="G56" s="16">
        <v>128.99</v>
      </c>
    </row>
    <row r="57" spans="1:7" ht="15" customHeight="1">
      <c r="A57" s="156" t="s">
        <v>49</v>
      </c>
      <c r="B57" s="157"/>
      <c r="C57" s="16">
        <v>409.69</v>
      </c>
      <c r="D57" s="16"/>
      <c r="E57" s="19"/>
      <c r="F57" s="19">
        <f t="shared" si="0"/>
        <v>0</v>
      </c>
      <c r="G57" s="16">
        <f>173.43+409.69</f>
        <v>583.12</v>
      </c>
    </row>
    <row r="58" spans="1:7" ht="15" customHeight="1" hidden="1">
      <c r="A58" s="156"/>
      <c r="B58" s="157"/>
      <c r="C58" s="16"/>
      <c r="D58" s="16"/>
      <c r="E58" s="19"/>
      <c r="F58" s="19">
        <f t="shared" si="0"/>
        <v>0</v>
      </c>
      <c r="G58" s="16"/>
    </row>
    <row r="59" spans="1:8" s="5" customFormat="1" ht="20.25" customHeight="1">
      <c r="A59" s="158" t="s">
        <v>0</v>
      </c>
      <c r="B59" s="158"/>
      <c r="C59" s="18">
        <f>SUM(C41:C58)</f>
        <v>39464.40699999999</v>
      </c>
      <c r="D59" s="18">
        <f>SUM(D41:D58)</f>
        <v>0</v>
      </c>
      <c r="E59" s="18">
        <f>SUM(E41:E58)</f>
        <v>12627.54</v>
      </c>
      <c r="F59" s="18">
        <f>SUM(F41:F58)</f>
        <v>12627.54</v>
      </c>
      <c r="G59" s="18">
        <f>SUM(G41:G58)</f>
        <v>46340.566999999995</v>
      </c>
      <c r="H59" s="36"/>
    </row>
    <row r="60" spans="1:12" ht="10.5" customHeight="1">
      <c r="A60" s="38"/>
      <c r="B60" s="39"/>
      <c r="C60" s="39"/>
      <c r="D60" s="39"/>
      <c r="E60" s="39"/>
      <c r="F60" s="39"/>
      <c r="G60" s="40"/>
      <c r="L60" s="17"/>
    </row>
    <row r="61" spans="1:7" ht="14.25">
      <c r="A61" s="159" t="s">
        <v>23</v>
      </c>
      <c r="B61" s="160"/>
      <c r="C61" s="160"/>
      <c r="D61" s="160"/>
      <c r="E61" s="160"/>
      <c r="F61" s="160"/>
      <c r="G61" s="161"/>
    </row>
    <row r="62" spans="1:7" ht="14.25">
      <c r="A62" s="26" t="s">
        <v>24</v>
      </c>
      <c r="B62" s="97"/>
      <c r="C62" s="98"/>
      <c r="D62" s="98"/>
      <c r="E62" s="98"/>
      <c r="F62" s="99"/>
      <c r="G62" s="14">
        <f>G34</f>
        <v>12628.73</v>
      </c>
    </row>
    <row r="63" spans="1:7" ht="14.25">
      <c r="A63" s="97" t="s">
        <v>25</v>
      </c>
      <c r="B63" s="98"/>
      <c r="C63" s="98"/>
      <c r="D63" s="98"/>
      <c r="E63" s="98"/>
      <c r="F63" s="99"/>
      <c r="G63" s="14">
        <f>D59+E59</f>
        <v>12627.54</v>
      </c>
    </row>
    <row r="64" spans="1:7" ht="14.25">
      <c r="A64" s="162" t="s">
        <v>26</v>
      </c>
      <c r="B64" s="163"/>
      <c r="C64" s="163"/>
      <c r="D64" s="163"/>
      <c r="E64" s="163"/>
      <c r="F64" s="164"/>
      <c r="G64" s="14">
        <f>G62-G63</f>
        <v>1.1899999999986903</v>
      </c>
    </row>
    <row r="65" spans="1:7" ht="14.25">
      <c r="A65" s="97" t="s">
        <v>27</v>
      </c>
      <c r="B65" s="98"/>
      <c r="C65" s="98"/>
      <c r="D65" s="98"/>
      <c r="E65" s="98"/>
      <c r="F65" s="99"/>
      <c r="G65" s="15">
        <v>0</v>
      </c>
    </row>
    <row r="66" spans="1:7" ht="14.25">
      <c r="A66" s="162" t="s">
        <v>28</v>
      </c>
      <c r="B66" s="163"/>
      <c r="C66" s="163"/>
      <c r="D66" s="163"/>
      <c r="E66" s="163"/>
      <c r="F66" s="164"/>
      <c r="G66" s="46">
        <f>G64-G65</f>
        <v>1.1899999999986903</v>
      </c>
    </row>
    <row r="67" spans="3:6" ht="7.5" customHeight="1">
      <c r="C67" s="11"/>
      <c r="D67" s="11"/>
      <c r="E67" s="11"/>
      <c r="F67" s="11"/>
    </row>
    <row r="68" spans="1:7" ht="4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12" s="21" customFormat="1" ht="14.25">
      <c r="A69" s="2" t="s">
        <v>106</v>
      </c>
      <c r="B69" s="2"/>
      <c r="C69" s="2"/>
      <c r="D69" s="2"/>
      <c r="E69" s="2"/>
      <c r="F69" s="2"/>
      <c r="G69" s="9"/>
      <c r="I69" s="9"/>
      <c r="J69" s="9"/>
      <c r="K69" s="9"/>
      <c r="L69" s="9"/>
    </row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47">
    <mergeCell ref="A13:D13"/>
    <mergeCell ref="A1:G1"/>
    <mergeCell ref="A2:G2"/>
    <mergeCell ref="A4:F4"/>
    <mergeCell ref="A5:F5"/>
    <mergeCell ref="A6:F6"/>
    <mergeCell ref="A7:G7"/>
    <mergeCell ref="A15:D15"/>
    <mergeCell ref="A16:G16"/>
    <mergeCell ref="A17:C17"/>
    <mergeCell ref="A18:C18"/>
    <mergeCell ref="A19:C19"/>
    <mergeCell ref="A8:J8"/>
    <mergeCell ref="A9:G9"/>
    <mergeCell ref="A10:F10"/>
    <mergeCell ref="A11:F11"/>
    <mergeCell ref="A12:D12"/>
    <mergeCell ref="A20:C20"/>
    <mergeCell ref="A21:C21"/>
    <mergeCell ref="A22:C22"/>
    <mergeCell ref="A23:C23"/>
    <mergeCell ref="A24:C24"/>
    <mergeCell ref="A25:C25"/>
    <mergeCell ref="A26:C26"/>
    <mergeCell ref="A27:F27"/>
    <mergeCell ref="A28:F28"/>
    <mergeCell ref="A29:F29"/>
    <mergeCell ref="A30:F30"/>
    <mergeCell ref="A31:F31"/>
    <mergeCell ref="A58:B58"/>
    <mergeCell ref="A55:B55"/>
    <mergeCell ref="A32:G32"/>
    <mergeCell ref="A33:F33"/>
    <mergeCell ref="A34:F34"/>
    <mergeCell ref="A36:G36"/>
    <mergeCell ref="A38:G38"/>
    <mergeCell ref="A39:G39"/>
    <mergeCell ref="A59:B59"/>
    <mergeCell ref="A61:G61"/>
    <mergeCell ref="A64:F64"/>
    <mergeCell ref="A66:F66"/>
    <mergeCell ref="A68:G68"/>
    <mergeCell ref="A40:B40"/>
    <mergeCell ref="A41:B41"/>
    <mergeCell ref="A45:B45"/>
    <mergeCell ref="A56:B56"/>
    <mergeCell ref="A57:B57"/>
  </mergeCells>
  <printOptions horizontalCentered="1"/>
  <pageMargins left="0" right="0" top="1.7716535433070868" bottom="1.1811023622047245" header="0" footer="0"/>
  <pageSetup fitToHeight="0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98" zoomScaleSheetLayoutView="98" zoomScalePageLayoutView="0" workbookViewId="0" topLeftCell="A49">
      <selection activeCell="G37" sqref="G37"/>
    </sheetView>
  </sheetViews>
  <sheetFormatPr defaultColWidth="9.140625" defaultRowHeight="15"/>
  <cols>
    <col min="1" max="1" width="9.140625" style="2" customWidth="1"/>
    <col min="2" max="2" width="17.57421875" style="2" customWidth="1"/>
    <col min="3" max="3" width="13.57421875" style="2" customWidth="1"/>
    <col min="4" max="4" width="13.28125" style="2" customWidth="1"/>
    <col min="5" max="5" width="13.00390625" style="2" customWidth="1"/>
    <col min="6" max="6" width="13.7109375" style="2" customWidth="1"/>
    <col min="7" max="7" width="13.28125" style="9" customWidth="1"/>
    <col min="8" max="8" width="9.140625" style="21" customWidth="1"/>
    <col min="9" max="11" width="9.140625" style="9" customWidth="1"/>
    <col min="12" max="12" width="12.140625" style="9" bestFit="1" customWidth="1"/>
    <col min="13" max="16384" width="9.140625" style="9" customWidth="1"/>
  </cols>
  <sheetData>
    <row r="1" spans="1:7" ht="14.25">
      <c r="A1" s="189" t="s">
        <v>71</v>
      </c>
      <c r="B1" s="189"/>
      <c r="C1" s="189"/>
      <c r="D1" s="189"/>
      <c r="E1" s="189"/>
      <c r="F1" s="189"/>
      <c r="G1" s="189"/>
    </row>
    <row r="2" spans="1:7" ht="14.25">
      <c r="A2" s="189" t="s">
        <v>1</v>
      </c>
      <c r="B2" s="189"/>
      <c r="C2" s="189"/>
      <c r="D2" s="189"/>
      <c r="E2" s="189"/>
      <c r="F2" s="189"/>
      <c r="G2" s="189"/>
    </row>
    <row r="3" ht="6.75" customHeight="1">
      <c r="A3" s="1"/>
    </row>
    <row r="4" spans="1:6" ht="14.25">
      <c r="A4" s="188" t="s">
        <v>33</v>
      </c>
      <c r="B4" s="188"/>
      <c r="C4" s="188"/>
      <c r="D4" s="188"/>
      <c r="E4" s="188"/>
      <c r="F4" s="188"/>
    </row>
    <row r="5" spans="1:6" ht="14.25">
      <c r="A5" s="184" t="s">
        <v>30</v>
      </c>
      <c r="B5" s="184"/>
      <c r="C5" s="184"/>
      <c r="D5" s="184"/>
      <c r="E5" s="184"/>
      <c r="F5" s="184"/>
    </row>
    <row r="6" spans="1:6" ht="14.25">
      <c r="A6" s="184" t="s">
        <v>31</v>
      </c>
      <c r="B6" s="184"/>
      <c r="C6" s="184"/>
      <c r="D6" s="184"/>
      <c r="E6" s="184"/>
      <c r="F6" s="184"/>
    </row>
    <row r="7" spans="1:8" ht="14.25">
      <c r="A7" s="188" t="s">
        <v>81</v>
      </c>
      <c r="B7" s="188"/>
      <c r="C7" s="188"/>
      <c r="D7" s="188"/>
      <c r="E7" s="188"/>
      <c r="F7" s="188"/>
      <c r="G7" s="188"/>
      <c r="H7" s="9"/>
    </row>
    <row r="8" spans="1:10" ht="14.25">
      <c r="A8" s="188" t="s">
        <v>82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7" ht="49.5" customHeight="1">
      <c r="A9" s="183" t="s">
        <v>34</v>
      </c>
      <c r="B9" s="183"/>
      <c r="C9" s="183"/>
      <c r="D9" s="183"/>
      <c r="E9" s="183"/>
      <c r="F9" s="183"/>
      <c r="G9" s="183"/>
    </row>
    <row r="10" spans="1:6" ht="15" customHeight="1">
      <c r="A10" s="184" t="s">
        <v>107</v>
      </c>
      <c r="B10" s="184"/>
      <c r="C10" s="184"/>
      <c r="D10" s="184"/>
      <c r="E10" s="184"/>
      <c r="F10" s="184"/>
    </row>
    <row r="11" spans="1:6" ht="15" customHeight="1">
      <c r="A11" s="184" t="s">
        <v>63</v>
      </c>
      <c r="B11" s="184"/>
      <c r="C11" s="184"/>
      <c r="D11" s="184"/>
      <c r="E11" s="184"/>
      <c r="F11" s="184"/>
    </row>
    <row r="12" spans="1:8" s="3" customFormat="1" ht="13.5" customHeight="1">
      <c r="A12" s="185" t="s">
        <v>2</v>
      </c>
      <c r="B12" s="186"/>
      <c r="C12" s="186"/>
      <c r="D12" s="187"/>
      <c r="E12" s="31" t="s">
        <v>3</v>
      </c>
      <c r="F12" s="31" t="s">
        <v>4</v>
      </c>
      <c r="G12" s="12" t="s">
        <v>5</v>
      </c>
      <c r="H12" s="33"/>
    </row>
    <row r="13" spans="1:7" ht="13.5" customHeight="1">
      <c r="A13" s="162" t="s">
        <v>58</v>
      </c>
      <c r="B13" s="163"/>
      <c r="C13" s="163"/>
      <c r="D13" s="164"/>
      <c r="E13" s="111">
        <v>43266</v>
      </c>
      <c r="F13" s="27" t="s">
        <v>59</v>
      </c>
      <c r="G13" s="25">
        <v>2401719.36</v>
      </c>
    </row>
    <row r="14" spans="1:7" ht="13.5" customHeight="1">
      <c r="A14" s="105" t="s">
        <v>78</v>
      </c>
      <c r="B14" s="106"/>
      <c r="C14" s="106"/>
      <c r="D14" s="107"/>
      <c r="E14" s="111">
        <v>44180</v>
      </c>
      <c r="F14" s="27"/>
      <c r="G14" s="25"/>
    </row>
    <row r="15" spans="1:7" ht="13.5" customHeight="1">
      <c r="A15" s="162"/>
      <c r="B15" s="163"/>
      <c r="C15" s="163"/>
      <c r="D15" s="164"/>
      <c r="E15" s="111"/>
      <c r="F15" s="27"/>
      <c r="G15" s="25"/>
    </row>
    <row r="16" spans="1:7" ht="15" customHeight="1">
      <c r="A16" s="180" t="s">
        <v>6</v>
      </c>
      <c r="B16" s="181"/>
      <c r="C16" s="181"/>
      <c r="D16" s="181"/>
      <c r="E16" s="181"/>
      <c r="F16" s="181"/>
      <c r="G16" s="182"/>
    </row>
    <row r="17" spans="1:8" s="4" customFormat="1" ht="34.5" customHeight="1">
      <c r="A17" s="177" t="s">
        <v>7</v>
      </c>
      <c r="B17" s="178"/>
      <c r="C17" s="179"/>
      <c r="D17" s="32" t="s">
        <v>8</v>
      </c>
      <c r="E17" s="110" t="s">
        <v>9</v>
      </c>
      <c r="F17" s="110" t="s">
        <v>10</v>
      </c>
      <c r="G17" s="32" t="s">
        <v>11</v>
      </c>
      <c r="H17" s="34"/>
    </row>
    <row r="18" spans="1:8" s="4" customFormat="1" ht="13.5" customHeight="1">
      <c r="A18" s="190">
        <v>44377</v>
      </c>
      <c r="B18" s="190"/>
      <c r="C18" s="190"/>
      <c r="D18" s="14">
        <v>5400</v>
      </c>
      <c r="E18" s="111">
        <v>44378</v>
      </c>
      <c r="F18" s="20">
        <v>148555091</v>
      </c>
      <c r="G18" s="25">
        <v>5400</v>
      </c>
      <c r="H18" s="34" t="s">
        <v>67</v>
      </c>
    </row>
    <row r="19" spans="1:9" s="4" customFormat="1" ht="13.5" customHeight="1">
      <c r="A19" s="174">
        <v>44377</v>
      </c>
      <c r="B19" s="175"/>
      <c r="C19" s="176"/>
      <c r="D19" s="29">
        <v>14116.34</v>
      </c>
      <c r="E19" s="109">
        <v>44382</v>
      </c>
      <c r="F19" s="24">
        <v>149190403</v>
      </c>
      <c r="G19" s="30">
        <v>14116.34</v>
      </c>
      <c r="H19" s="35" t="s">
        <v>67</v>
      </c>
      <c r="I19" s="9"/>
    </row>
    <row r="20" spans="1:8" ht="13.5" customHeight="1">
      <c r="A20" s="190">
        <v>44387</v>
      </c>
      <c r="B20" s="190"/>
      <c r="C20" s="190"/>
      <c r="D20" s="14">
        <v>12600</v>
      </c>
      <c r="E20" s="109">
        <v>44384</v>
      </c>
      <c r="F20" s="20">
        <v>150182845</v>
      </c>
      <c r="G20" s="14">
        <v>12600</v>
      </c>
      <c r="H20" s="35" t="s">
        <v>69</v>
      </c>
    </row>
    <row r="21" spans="1:9" s="4" customFormat="1" ht="13.5" customHeight="1">
      <c r="A21" s="190">
        <v>44408</v>
      </c>
      <c r="B21" s="190"/>
      <c r="C21" s="190"/>
      <c r="D21" s="29">
        <v>21435.68</v>
      </c>
      <c r="E21" s="109">
        <v>44404</v>
      </c>
      <c r="F21" s="20">
        <v>154314295</v>
      </c>
      <c r="G21" s="30">
        <v>21435.68</v>
      </c>
      <c r="H21" s="35"/>
      <c r="I21" s="9"/>
    </row>
    <row r="22" spans="1:8" ht="13.5" customHeight="1">
      <c r="A22" s="190">
        <v>44408</v>
      </c>
      <c r="B22" s="190"/>
      <c r="C22" s="190"/>
      <c r="D22" s="29">
        <v>5400</v>
      </c>
      <c r="E22" s="109">
        <v>44404</v>
      </c>
      <c r="F22" s="20">
        <v>154314319</v>
      </c>
      <c r="G22" s="30">
        <v>5400</v>
      </c>
      <c r="H22" s="35"/>
    </row>
    <row r="23" spans="1:8" ht="13.5" customHeight="1">
      <c r="A23" s="190"/>
      <c r="B23" s="190"/>
      <c r="C23" s="190"/>
      <c r="D23" s="29"/>
      <c r="E23" s="109"/>
      <c r="F23" s="20"/>
      <c r="G23" s="30"/>
      <c r="H23" s="35"/>
    </row>
    <row r="24" spans="1:7" ht="13.5" customHeight="1">
      <c r="A24" s="174"/>
      <c r="B24" s="175"/>
      <c r="C24" s="176"/>
      <c r="D24" s="29"/>
      <c r="E24" s="109"/>
      <c r="F24" s="24"/>
      <c r="G24" s="30"/>
    </row>
    <row r="25" spans="1:7" ht="13.5" customHeight="1">
      <c r="A25" s="174"/>
      <c r="B25" s="175"/>
      <c r="C25" s="176"/>
      <c r="D25" s="29"/>
      <c r="E25" s="109"/>
      <c r="F25" s="24"/>
      <c r="G25" s="30"/>
    </row>
    <row r="26" spans="1:7" ht="13.5" customHeight="1">
      <c r="A26" s="174"/>
      <c r="B26" s="175"/>
      <c r="C26" s="176"/>
      <c r="D26" s="29"/>
      <c r="E26" s="109"/>
      <c r="F26" s="24"/>
      <c r="G26" s="30"/>
    </row>
    <row r="27" spans="1:7" ht="13.5" customHeight="1">
      <c r="A27" s="167" t="s">
        <v>12</v>
      </c>
      <c r="B27" s="168"/>
      <c r="C27" s="168"/>
      <c r="D27" s="168"/>
      <c r="E27" s="168"/>
      <c r="F27" s="169"/>
      <c r="G27" s="13">
        <v>1.19</v>
      </c>
    </row>
    <row r="28" spans="1:7" ht="13.5" customHeight="1">
      <c r="A28" s="167" t="s">
        <v>13</v>
      </c>
      <c r="B28" s="168"/>
      <c r="C28" s="168"/>
      <c r="D28" s="168"/>
      <c r="E28" s="168"/>
      <c r="F28" s="169"/>
      <c r="G28" s="25">
        <f>SUM(G18:G26)</f>
        <v>58952.020000000004</v>
      </c>
    </row>
    <row r="29" spans="1:7" ht="13.5" customHeight="1">
      <c r="A29" s="167" t="s">
        <v>14</v>
      </c>
      <c r="B29" s="168"/>
      <c r="C29" s="168"/>
      <c r="D29" s="168"/>
      <c r="E29" s="168"/>
      <c r="F29" s="169"/>
      <c r="G29" s="25">
        <v>55.72</v>
      </c>
    </row>
    <row r="30" spans="1:7" ht="13.5" customHeight="1">
      <c r="A30" s="167" t="s">
        <v>15</v>
      </c>
      <c r="B30" s="168"/>
      <c r="C30" s="168"/>
      <c r="D30" s="168"/>
      <c r="E30" s="168"/>
      <c r="F30" s="169"/>
      <c r="G30" s="25">
        <v>0</v>
      </c>
    </row>
    <row r="31" spans="1:7" ht="13.5" customHeight="1">
      <c r="A31" s="167" t="s">
        <v>29</v>
      </c>
      <c r="B31" s="168"/>
      <c r="C31" s="168"/>
      <c r="D31" s="168"/>
      <c r="E31" s="168"/>
      <c r="F31" s="169"/>
      <c r="G31" s="25">
        <f>G27+G28+G29+G30</f>
        <v>59008.93000000001</v>
      </c>
    </row>
    <row r="32" spans="1:7" ht="13.5" customHeight="1">
      <c r="A32" s="171"/>
      <c r="B32" s="172"/>
      <c r="C32" s="172"/>
      <c r="D32" s="172"/>
      <c r="E32" s="172"/>
      <c r="F32" s="172"/>
      <c r="G32" s="173"/>
    </row>
    <row r="33" spans="1:7" ht="13.5" customHeight="1">
      <c r="A33" s="167" t="s">
        <v>16</v>
      </c>
      <c r="B33" s="168"/>
      <c r="C33" s="168"/>
      <c r="D33" s="168"/>
      <c r="E33" s="168"/>
      <c r="F33" s="169"/>
      <c r="G33" s="28"/>
    </row>
    <row r="34" spans="1:7" ht="13.5" customHeight="1">
      <c r="A34" s="167" t="s">
        <v>17</v>
      </c>
      <c r="B34" s="168"/>
      <c r="C34" s="168"/>
      <c r="D34" s="168"/>
      <c r="E34" s="168"/>
      <c r="F34" s="169"/>
      <c r="G34" s="25">
        <f>G31+G33</f>
        <v>59008.93000000001</v>
      </c>
    </row>
    <row r="35" spans="1:7" ht="14.25">
      <c r="A35" s="8"/>
      <c r="B35" s="8"/>
      <c r="C35" s="8"/>
      <c r="D35" s="8"/>
      <c r="E35" s="8"/>
      <c r="F35" s="8"/>
      <c r="G35" s="21"/>
    </row>
    <row r="36" spans="1:7" ht="63.75" customHeight="1">
      <c r="A36" s="170" t="s">
        <v>108</v>
      </c>
      <c r="B36" s="170"/>
      <c r="C36" s="170"/>
      <c r="D36" s="170"/>
      <c r="E36" s="170"/>
      <c r="F36" s="170"/>
      <c r="G36" s="170"/>
    </row>
    <row r="37" spans="1:7" ht="33.75" customHeight="1">
      <c r="A37" s="22"/>
      <c r="B37" s="22"/>
      <c r="C37" s="22"/>
      <c r="D37" s="22"/>
      <c r="E37" s="23"/>
      <c r="F37" s="22"/>
      <c r="G37" s="21"/>
    </row>
    <row r="38" spans="1:8" s="5" customFormat="1" ht="14.25">
      <c r="A38" s="165" t="s">
        <v>18</v>
      </c>
      <c r="B38" s="165"/>
      <c r="C38" s="165"/>
      <c r="D38" s="165"/>
      <c r="E38" s="165"/>
      <c r="F38" s="165"/>
      <c r="G38" s="165"/>
      <c r="H38" s="36"/>
    </row>
    <row r="39" spans="1:8" s="5" customFormat="1" ht="14.25">
      <c r="A39" s="165" t="s">
        <v>62</v>
      </c>
      <c r="B39" s="165"/>
      <c r="C39" s="165"/>
      <c r="D39" s="165"/>
      <c r="E39" s="165"/>
      <c r="F39" s="165"/>
      <c r="G39" s="165"/>
      <c r="H39" s="36"/>
    </row>
    <row r="40" spans="1:8" s="6" customFormat="1" ht="68.25" customHeight="1">
      <c r="A40" s="166" t="s">
        <v>19</v>
      </c>
      <c r="B40" s="166"/>
      <c r="C40" s="108" t="s">
        <v>20</v>
      </c>
      <c r="D40" s="108" t="s">
        <v>50</v>
      </c>
      <c r="E40" s="108" t="s">
        <v>21</v>
      </c>
      <c r="F40" s="108" t="s">
        <v>57</v>
      </c>
      <c r="G40" s="108" t="s">
        <v>22</v>
      </c>
      <c r="H40" s="37"/>
    </row>
    <row r="41" spans="1:9" ht="15" customHeight="1">
      <c r="A41" s="156" t="s">
        <v>37</v>
      </c>
      <c r="B41" s="157"/>
      <c r="C41" s="16">
        <v>36334.77</v>
      </c>
      <c r="D41" s="16">
        <v>40974.14</v>
      </c>
      <c r="E41" s="19">
        <v>12600</v>
      </c>
      <c r="F41" s="19">
        <f>D41+E41</f>
        <v>53574.14</v>
      </c>
      <c r="G41" s="16">
        <f>C41-E41</f>
        <v>23734.769999999997</v>
      </c>
      <c r="I41" s="74"/>
    </row>
    <row r="42" spans="1:7" ht="15" customHeight="1" hidden="1">
      <c r="A42" s="112" t="s">
        <v>52</v>
      </c>
      <c r="B42" s="27"/>
      <c r="C42" s="16"/>
      <c r="D42" s="16"/>
      <c r="E42" s="19"/>
      <c r="F42" s="19">
        <f aca="true" t="shared" si="0" ref="F42:F58">D42+E42</f>
        <v>0</v>
      </c>
      <c r="G42" s="16">
        <f aca="true" t="shared" si="1" ref="G42:G57">C42-E42</f>
        <v>0</v>
      </c>
    </row>
    <row r="43" spans="1:7" ht="15" customHeight="1" hidden="1">
      <c r="A43" s="112" t="s">
        <v>36</v>
      </c>
      <c r="B43" s="27"/>
      <c r="C43" s="16"/>
      <c r="D43" s="16"/>
      <c r="E43" s="19"/>
      <c r="F43" s="19">
        <f t="shared" si="0"/>
        <v>0</v>
      </c>
      <c r="G43" s="16">
        <f t="shared" si="1"/>
        <v>0</v>
      </c>
    </row>
    <row r="44" spans="1:7" ht="15" customHeight="1" hidden="1">
      <c r="A44" s="112" t="s">
        <v>38</v>
      </c>
      <c r="B44" s="27"/>
      <c r="C44" s="16"/>
      <c r="D44" s="16"/>
      <c r="E44" s="19"/>
      <c r="F44" s="19">
        <f t="shared" si="0"/>
        <v>0</v>
      </c>
      <c r="G44" s="16">
        <f t="shared" si="1"/>
        <v>0</v>
      </c>
    </row>
    <row r="45" spans="1:7" ht="15" customHeight="1">
      <c r="A45" s="156" t="s">
        <v>39</v>
      </c>
      <c r="B45" s="157"/>
      <c r="C45" s="16">
        <v>1542.81</v>
      </c>
      <c r="D45" s="16">
        <v>881.88</v>
      </c>
      <c r="E45" s="19"/>
      <c r="F45" s="19">
        <f t="shared" si="0"/>
        <v>881.88</v>
      </c>
      <c r="G45" s="16">
        <f t="shared" si="1"/>
        <v>1542.81</v>
      </c>
    </row>
    <row r="46" spans="1:7" ht="15" customHeight="1" hidden="1">
      <c r="A46" s="112" t="s">
        <v>40</v>
      </c>
      <c r="B46" s="27"/>
      <c r="C46" s="16"/>
      <c r="D46" s="16"/>
      <c r="E46" s="19"/>
      <c r="F46" s="19">
        <f t="shared" si="0"/>
        <v>0</v>
      </c>
      <c r="G46" s="16">
        <f t="shared" si="1"/>
        <v>0</v>
      </c>
    </row>
    <row r="47" spans="1:7" ht="15" customHeight="1" hidden="1">
      <c r="A47" s="112" t="s">
        <v>41</v>
      </c>
      <c r="B47" s="27"/>
      <c r="C47" s="16"/>
      <c r="D47" s="16"/>
      <c r="E47" s="19"/>
      <c r="F47" s="19">
        <f t="shared" si="0"/>
        <v>0</v>
      </c>
      <c r="G47" s="16">
        <f t="shared" si="1"/>
        <v>0</v>
      </c>
    </row>
    <row r="48" spans="1:7" ht="15" customHeight="1" hidden="1">
      <c r="A48" s="112" t="s">
        <v>55</v>
      </c>
      <c r="B48" s="27"/>
      <c r="C48" s="16"/>
      <c r="D48" s="16"/>
      <c r="E48" s="19"/>
      <c r="F48" s="19">
        <f t="shared" si="0"/>
        <v>0</v>
      </c>
      <c r="G48" s="16">
        <f t="shared" si="1"/>
        <v>0</v>
      </c>
    </row>
    <row r="49" spans="1:7" ht="15" customHeight="1">
      <c r="A49" s="112" t="s">
        <v>42</v>
      </c>
      <c r="B49" s="27"/>
      <c r="C49" s="16">
        <v>1651.95</v>
      </c>
      <c r="D49" s="16">
        <v>2930.95</v>
      </c>
      <c r="E49" s="19"/>
      <c r="F49" s="19">
        <f t="shared" si="0"/>
        <v>2930.95</v>
      </c>
      <c r="G49" s="16">
        <f t="shared" si="1"/>
        <v>1651.95</v>
      </c>
    </row>
    <row r="50" spans="1:7" ht="15" customHeight="1">
      <c r="A50" s="112" t="s">
        <v>51</v>
      </c>
      <c r="B50" s="27"/>
      <c r="C50" s="16">
        <v>280</v>
      </c>
      <c r="D50" s="16"/>
      <c r="E50" s="19"/>
      <c r="F50" s="19">
        <f t="shared" si="0"/>
        <v>0</v>
      </c>
      <c r="G50" s="16">
        <f t="shared" si="1"/>
        <v>280</v>
      </c>
    </row>
    <row r="51" spans="1:7" ht="15" customHeight="1" hidden="1">
      <c r="A51" s="112" t="s">
        <v>43</v>
      </c>
      <c r="B51" s="27"/>
      <c r="C51" s="16"/>
      <c r="D51" s="16"/>
      <c r="E51" s="19"/>
      <c r="F51" s="19">
        <f t="shared" si="0"/>
        <v>0</v>
      </c>
      <c r="G51" s="16">
        <f t="shared" si="1"/>
        <v>0</v>
      </c>
    </row>
    <row r="52" spans="1:7" ht="16.5" customHeight="1" hidden="1">
      <c r="A52" s="112" t="s">
        <v>44</v>
      </c>
      <c r="B52" s="27"/>
      <c r="C52" s="16"/>
      <c r="D52" s="16"/>
      <c r="E52" s="19"/>
      <c r="F52" s="19">
        <f t="shared" si="0"/>
        <v>0</v>
      </c>
      <c r="G52" s="16">
        <f t="shared" si="1"/>
        <v>0</v>
      </c>
    </row>
    <row r="53" spans="1:7" ht="15" customHeight="1" hidden="1">
      <c r="A53" s="112" t="s">
        <v>45</v>
      </c>
      <c r="B53" s="27"/>
      <c r="C53" s="16"/>
      <c r="D53" s="16"/>
      <c r="E53" s="19"/>
      <c r="F53" s="19">
        <f t="shared" si="0"/>
        <v>0</v>
      </c>
      <c r="G53" s="16">
        <f t="shared" si="1"/>
        <v>0</v>
      </c>
    </row>
    <row r="54" spans="1:7" ht="15" customHeight="1">
      <c r="A54" s="112" t="s">
        <v>46</v>
      </c>
      <c r="B54" s="27"/>
      <c r="C54" s="16"/>
      <c r="D54" s="16">
        <v>583.96</v>
      </c>
      <c r="E54" s="19"/>
      <c r="F54" s="19">
        <f t="shared" si="0"/>
        <v>583.96</v>
      </c>
      <c r="G54" s="16">
        <f t="shared" si="1"/>
        <v>0</v>
      </c>
    </row>
    <row r="55" spans="1:7" ht="15" customHeight="1">
      <c r="A55" s="156" t="s">
        <v>47</v>
      </c>
      <c r="B55" s="157"/>
      <c r="C55" s="16">
        <f>209.1+48.44</f>
        <v>257.53999999999996</v>
      </c>
      <c r="D55" s="16">
        <v>257.53</v>
      </c>
      <c r="E55" s="19"/>
      <c r="F55" s="19">
        <f t="shared" si="0"/>
        <v>257.53</v>
      </c>
      <c r="G55" s="16">
        <f t="shared" si="1"/>
        <v>257.53999999999996</v>
      </c>
    </row>
    <row r="56" spans="1:7" ht="15" customHeight="1">
      <c r="A56" s="156" t="s">
        <v>48</v>
      </c>
      <c r="B56" s="157"/>
      <c r="C56" s="16">
        <v>114.86</v>
      </c>
      <c r="D56" s="16">
        <v>128.99</v>
      </c>
      <c r="E56" s="19"/>
      <c r="F56" s="19">
        <f t="shared" si="0"/>
        <v>128.99</v>
      </c>
      <c r="G56" s="16">
        <f t="shared" si="1"/>
        <v>114.86</v>
      </c>
    </row>
    <row r="57" spans="1:7" ht="15" customHeight="1">
      <c r="A57" s="156" t="s">
        <v>49</v>
      </c>
      <c r="B57" s="157"/>
      <c r="C57" s="16">
        <v>409.69</v>
      </c>
      <c r="D57" s="16">
        <v>583.12</v>
      </c>
      <c r="E57" s="19"/>
      <c r="F57" s="19">
        <f t="shared" si="0"/>
        <v>583.12</v>
      </c>
      <c r="G57" s="16">
        <f t="shared" si="1"/>
        <v>409.69</v>
      </c>
    </row>
    <row r="58" spans="1:7" ht="15" customHeight="1" hidden="1">
      <c r="A58" s="156"/>
      <c r="B58" s="157"/>
      <c r="C58" s="16"/>
      <c r="D58" s="16"/>
      <c r="E58" s="19"/>
      <c r="F58" s="19">
        <f t="shared" si="0"/>
        <v>0</v>
      </c>
      <c r="G58" s="16"/>
    </row>
    <row r="59" spans="1:8" s="5" customFormat="1" ht="20.25" customHeight="1">
      <c r="A59" s="158" t="s">
        <v>0</v>
      </c>
      <c r="B59" s="158"/>
      <c r="C59" s="18">
        <f>SUM(C41:C58)</f>
        <v>40591.619999999995</v>
      </c>
      <c r="D59" s="18">
        <f>SUM(D41:D58)</f>
        <v>46340.56999999999</v>
      </c>
      <c r="E59" s="18">
        <f>SUM(E41:E58)</f>
        <v>12600</v>
      </c>
      <c r="F59" s="18">
        <f>SUM(F41:F58)</f>
        <v>58940.56999999999</v>
      </c>
      <c r="G59" s="18">
        <f>SUM(G41:G58)</f>
        <v>27991.62</v>
      </c>
      <c r="H59" s="36"/>
    </row>
    <row r="60" spans="1:12" ht="10.5" customHeight="1">
      <c r="A60" s="38"/>
      <c r="B60" s="39"/>
      <c r="C60" s="39"/>
      <c r="D60" s="39"/>
      <c r="E60" s="39"/>
      <c r="F60" s="39"/>
      <c r="G60" s="40"/>
      <c r="L60" s="17"/>
    </row>
    <row r="61" spans="1:7" ht="14.25">
      <c r="A61" s="159" t="s">
        <v>23</v>
      </c>
      <c r="B61" s="160"/>
      <c r="C61" s="160"/>
      <c r="D61" s="160"/>
      <c r="E61" s="160"/>
      <c r="F61" s="160"/>
      <c r="G61" s="161"/>
    </row>
    <row r="62" spans="1:7" ht="14.25">
      <c r="A62" s="26" t="s">
        <v>24</v>
      </c>
      <c r="B62" s="105"/>
      <c r="C62" s="106"/>
      <c r="D62" s="106"/>
      <c r="E62" s="106"/>
      <c r="F62" s="107"/>
      <c r="G62" s="14">
        <f>G34</f>
        <v>59008.93000000001</v>
      </c>
    </row>
    <row r="63" spans="1:7" ht="14.25">
      <c r="A63" s="105" t="s">
        <v>25</v>
      </c>
      <c r="B63" s="106"/>
      <c r="C63" s="106"/>
      <c r="D63" s="106"/>
      <c r="E63" s="106"/>
      <c r="F63" s="107"/>
      <c r="G63" s="14">
        <f>D59+E59</f>
        <v>58940.56999999999</v>
      </c>
    </row>
    <row r="64" spans="1:7" ht="14.25">
      <c r="A64" s="162" t="s">
        <v>26</v>
      </c>
      <c r="B64" s="163"/>
      <c r="C64" s="163"/>
      <c r="D64" s="163"/>
      <c r="E64" s="163"/>
      <c r="F64" s="164"/>
      <c r="G64" s="14">
        <f>G62-G63</f>
        <v>68.36000000001513</v>
      </c>
    </row>
    <row r="65" spans="1:7" ht="14.25">
      <c r="A65" s="105" t="s">
        <v>27</v>
      </c>
      <c r="B65" s="106"/>
      <c r="C65" s="106"/>
      <c r="D65" s="106"/>
      <c r="E65" s="106"/>
      <c r="F65" s="107"/>
      <c r="G65" s="15">
        <v>0</v>
      </c>
    </row>
    <row r="66" spans="1:7" ht="14.25">
      <c r="A66" s="162" t="s">
        <v>28</v>
      </c>
      <c r="B66" s="163"/>
      <c r="C66" s="163"/>
      <c r="D66" s="163"/>
      <c r="E66" s="163"/>
      <c r="F66" s="164"/>
      <c r="G66" s="46">
        <f>G64-G65</f>
        <v>68.36000000001513</v>
      </c>
    </row>
    <row r="67" spans="3:6" ht="7.5" customHeight="1">
      <c r="C67" s="11"/>
      <c r="D67" s="11"/>
      <c r="E67" s="11"/>
      <c r="F67" s="11"/>
    </row>
    <row r="68" spans="1:7" ht="45" customHeight="1">
      <c r="A68" s="155" t="s">
        <v>35</v>
      </c>
      <c r="B68" s="155"/>
      <c r="C68" s="155"/>
      <c r="D68" s="155"/>
      <c r="E68" s="155"/>
      <c r="F68" s="155"/>
      <c r="G68" s="155"/>
    </row>
    <row r="69" spans="1:12" s="21" customFormat="1" ht="14.25">
      <c r="A69" s="2" t="s">
        <v>109</v>
      </c>
      <c r="B69" s="2"/>
      <c r="C69" s="2"/>
      <c r="D69" s="2"/>
      <c r="E69" s="2"/>
      <c r="F69" s="2"/>
      <c r="G69" s="9"/>
      <c r="I69" s="9"/>
      <c r="J69" s="9"/>
      <c r="K69" s="9"/>
      <c r="L69" s="9"/>
    </row>
    <row r="73" spans="1:12" s="21" customFormat="1" ht="14.25">
      <c r="A73" s="7" t="s">
        <v>84</v>
      </c>
      <c r="B73" s="7"/>
      <c r="C73" s="7"/>
      <c r="D73" s="7"/>
      <c r="E73" s="7"/>
      <c r="F73" s="2"/>
      <c r="G73" s="9"/>
      <c r="I73" s="9"/>
      <c r="J73" s="9"/>
      <c r="K73" s="9"/>
      <c r="L73" s="9"/>
    </row>
    <row r="74" spans="1:12" s="21" customFormat="1" ht="14.25">
      <c r="A74" s="7" t="s">
        <v>32</v>
      </c>
      <c r="B74" s="7"/>
      <c r="C74" s="7"/>
      <c r="D74" s="7"/>
      <c r="E74" s="7"/>
      <c r="F74" s="2"/>
      <c r="G74" s="9"/>
      <c r="I74" s="9"/>
      <c r="J74" s="9"/>
      <c r="K74" s="9"/>
      <c r="L74" s="9"/>
    </row>
  </sheetData>
  <sheetProtection/>
  <mergeCells count="47">
    <mergeCell ref="A13:D13"/>
    <mergeCell ref="A1:G1"/>
    <mergeCell ref="A2:G2"/>
    <mergeCell ref="A4:F4"/>
    <mergeCell ref="A5:F5"/>
    <mergeCell ref="A6:F6"/>
    <mergeCell ref="A7:G7"/>
    <mergeCell ref="A15:D15"/>
    <mergeCell ref="A16:G16"/>
    <mergeCell ref="A17:C17"/>
    <mergeCell ref="A18:C18"/>
    <mergeCell ref="A19:C19"/>
    <mergeCell ref="A8:J8"/>
    <mergeCell ref="A9:G9"/>
    <mergeCell ref="A10:F10"/>
    <mergeCell ref="A11:F11"/>
    <mergeCell ref="A12:D12"/>
    <mergeCell ref="A20:C20"/>
    <mergeCell ref="A21:C21"/>
    <mergeCell ref="A22:C22"/>
    <mergeCell ref="A23:C23"/>
    <mergeCell ref="A24:C24"/>
    <mergeCell ref="A25:C25"/>
    <mergeCell ref="A26:C26"/>
    <mergeCell ref="A27:F27"/>
    <mergeCell ref="A28:F28"/>
    <mergeCell ref="A29:F29"/>
    <mergeCell ref="A30:F30"/>
    <mergeCell ref="A31:F31"/>
    <mergeCell ref="A58:B58"/>
    <mergeCell ref="A55:B55"/>
    <mergeCell ref="A32:G32"/>
    <mergeCell ref="A33:F33"/>
    <mergeCell ref="A34:F34"/>
    <mergeCell ref="A36:G36"/>
    <mergeCell ref="A38:G38"/>
    <mergeCell ref="A39:G39"/>
    <mergeCell ref="A59:B59"/>
    <mergeCell ref="A61:G61"/>
    <mergeCell ref="A64:F64"/>
    <mergeCell ref="A66:F66"/>
    <mergeCell ref="A68:G68"/>
    <mergeCell ref="A40:B40"/>
    <mergeCell ref="A41:B41"/>
    <mergeCell ref="A45:B45"/>
    <mergeCell ref="A56:B56"/>
    <mergeCell ref="A57:B57"/>
  </mergeCells>
  <printOptions horizontalCentered="1"/>
  <pageMargins left="0" right="0" top="1.7716535433070868" bottom="1.1811023622047245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GNT006390</dc:creator>
  <cp:keywords/>
  <dc:description/>
  <cp:lastModifiedBy>Amarati</cp:lastModifiedBy>
  <cp:lastPrinted>2022-02-03T17:03:10Z</cp:lastPrinted>
  <dcterms:created xsi:type="dcterms:W3CDTF">2014-06-27T19:44:19Z</dcterms:created>
  <dcterms:modified xsi:type="dcterms:W3CDTF">2022-02-03T19:27:24Z</dcterms:modified>
  <cp:category/>
  <cp:version/>
  <cp:contentType/>
  <cp:contentStatus/>
</cp:coreProperties>
</file>